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5 12 Mnd Nøkkeltall/"/>
    </mc:Choice>
  </mc:AlternateContent>
  <xr:revisionPtr revIDLastSave="6488" documentId="8_{D02529B4-CD22-4870-A5FF-AAE264F71F27}" xr6:coauthVersionLast="47" xr6:coauthVersionMax="47" xr10:uidLastSave="{B573189F-0C05-490C-B2FF-6B6B92654EAC}"/>
  <bookViews>
    <workbookView xWindow="-13830" yWindow="-21600" windowWidth="26010" windowHeight="20985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35" i="2" l="1"/>
  <c r="BB26" i="2"/>
  <c r="BB25" i="2"/>
  <c r="BB24" i="2"/>
  <c r="BB23" i="2"/>
  <c r="BB22" i="2"/>
  <c r="BB21" i="2"/>
  <c r="BB18" i="2"/>
  <c r="BB17" i="2"/>
  <c r="BB16" i="2"/>
  <c r="BB14" i="2"/>
  <c r="BB13" i="2"/>
  <c r="BB12" i="2"/>
  <c r="BB10" i="2"/>
  <c r="BB9" i="2"/>
  <c r="BB8" i="2"/>
  <c r="BB6" i="2"/>
  <c r="BB5" i="2"/>
  <c r="BB4" i="2"/>
  <c r="BB3" i="2"/>
  <c r="AY36" i="2"/>
  <c r="AY35" i="2"/>
  <c r="AY34" i="2"/>
  <c r="AY33" i="2"/>
  <c r="AY32" i="2"/>
  <c r="AY31" i="2"/>
  <c r="AY30" i="2"/>
  <c r="AY29" i="2"/>
  <c r="AY26" i="2"/>
  <c r="AY25" i="2"/>
  <c r="AZ25" i="2" s="1"/>
  <c r="AY23" i="2"/>
  <c r="AZ23" i="2" s="1"/>
  <c r="AY22" i="2"/>
  <c r="AY21" i="2"/>
  <c r="AY18" i="2"/>
  <c r="AY17" i="2"/>
  <c r="AZ17" i="2" s="1"/>
  <c r="AY16" i="2"/>
  <c r="AY14" i="2"/>
  <c r="AY13" i="2"/>
  <c r="AZ13" i="2" s="1"/>
  <c r="AY12" i="2"/>
  <c r="AY10" i="2"/>
  <c r="AZ10" i="2" s="1"/>
  <c r="AY9" i="2"/>
  <c r="AZ9" i="2" s="1"/>
  <c r="AY8" i="2"/>
  <c r="AZ8" i="2" s="1"/>
  <c r="AY6" i="2"/>
  <c r="AZ6" i="2" s="1"/>
  <c r="AY5" i="2"/>
  <c r="AZ5" i="2" s="1"/>
  <c r="AY4" i="2"/>
  <c r="AZ4" i="2" s="1"/>
  <c r="AY3" i="2"/>
  <c r="AZ3" i="2" s="1"/>
  <c r="AZ35" i="2"/>
  <c r="AZ24" i="2"/>
  <c r="AZ22" i="2"/>
  <c r="AZ21" i="2"/>
  <c r="AZ18" i="2"/>
  <c r="AZ16" i="2"/>
  <c r="AZ14" i="2"/>
  <c r="AZ12" i="2"/>
  <c r="BA36" i="2"/>
  <c r="BA35" i="2"/>
  <c r="BA34" i="2"/>
  <c r="BA33" i="2"/>
  <c r="BA32" i="2"/>
  <c r="BA31" i="2"/>
  <c r="BA30" i="2"/>
  <c r="BA29" i="2"/>
  <c r="BA26" i="2"/>
  <c r="BA25" i="2"/>
  <c r="BA24" i="2"/>
  <c r="BA23" i="2"/>
  <c r="BA22" i="2"/>
  <c r="BA21" i="2"/>
  <c r="BA18" i="2"/>
  <c r="BA17" i="2"/>
  <c r="BA16" i="2"/>
  <c r="BA14" i="2"/>
  <c r="BA13" i="2"/>
  <c r="BA12" i="2"/>
  <c r="BA10" i="2"/>
  <c r="BA9" i="2"/>
  <c r="BA8" i="2"/>
  <c r="BA6" i="2"/>
  <c r="BA5" i="2"/>
  <c r="BA4" i="2"/>
  <c r="BA3" i="2"/>
  <c r="AZ26" i="2"/>
  <c r="AY24" i="2"/>
  <c r="AX17" i="2"/>
  <c r="AX16" i="2"/>
  <c r="AX12" i="2"/>
  <c r="AX8" i="2"/>
  <c r="AX3" i="2"/>
  <c r="AT35" i="2"/>
  <c r="AN35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U18" i="2" s="1"/>
  <c r="AT12" i="2"/>
  <c r="AT18" i="2" s="1"/>
  <c r="AS12" i="2"/>
  <c r="AS18" i="2" s="1"/>
  <c r="AR12" i="2"/>
  <c r="AR18" i="2" s="1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C18" i="2" s="1"/>
  <c r="AB12" i="2"/>
  <c r="AB18" i="2" s="1"/>
  <c r="AA12" i="2"/>
  <c r="AA18" i="2" s="1"/>
  <c r="Z12" i="2"/>
  <c r="Z18" i="2" s="1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J18" i="2" s="1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R18" i="2" s="1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K18" i="2" s="1"/>
  <c r="J3" i="2"/>
  <c r="J18" i="2" s="1"/>
  <c r="I3" i="2"/>
  <c r="H3" i="2"/>
  <c r="H18" i="2" s="1"/>
  <c r="G3" i="2"/>
  <c r="F3" i="2"/>
  <c r="E3" i="2"/>
  <c r="D3" i="2"/>
  <c r="C3" i="2"/>
  <c r="AX18" i="2" l="1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<sst xmlns="http://schemas.openxmlformats.org/spreadsheetml/2006/main" count="143" uniqueCount="118">
  <si>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</si>
  <si>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</si>
  <si>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</si>
  <si>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</si>
  <si>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</si>
  <si>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</si>
  <si>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</si>
  <si>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</si>
  <si>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</si>
  <si>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</si>
  <si>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</si>
  <si>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</si>
  <si>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</si>
  <si>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</si>
  <si>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</si>
  <si>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</si>
  <si>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</si>
  <si>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</si>
  <si>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</si>
  <si>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</si>
  <si>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</si>
  <si>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</si>
  <si>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</si>
  <si>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</si>
  <si>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</si>
  <si>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</si>
  <si>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</si>
  <si>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</si>
  <si>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</si>
  <si>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</si>
  <si>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</si>
  <si>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</si>
  <si>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</si>
  <si>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</si>
  <si>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</si>
  <si>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</si>
  <si>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</si>
  <si>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</si>
  <si>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</si>
  <si>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</si>
  <si>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</si>
  <si>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</si>
  <si>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</si>
  <si>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</si>
  <si>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</si>
  <si>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</si>
  <si>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</si>
  <si>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</si>
  <si>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</si>
  <si>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</si>
  <si>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</si>
  <si>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</si>
  <si>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</si>
  <si>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</si>
  <si>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</si>
  <si>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</si>
  <si>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</si>
  <si>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</si>
  <si>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</si>
  <si>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</si>
  <si>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</si>
  <si>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</si>
  <si>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</si>
  <si>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</si>
  <si>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</si>
  <si>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</si>
  <si>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</si>
  <si>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</si>
  <si>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</si>
  <si>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</si>
  <si>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</si>
  <si>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</si>
  <si>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</si>
  <si>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</si>
  <si>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</si>
  <si>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</si>
  <si>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</si>
  <si>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</si>
  <si>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</si>
  <si>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</si>
  <si>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</si>
  <si>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</si>
  <si>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</si>
  <si>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</si>
  <si>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</si>
  <si>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</si>
  <si>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</si>
  <si>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</si>
  <si>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</si>
  <si>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</si>
  <si>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</si>
  <si>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</si>
  <si>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</si>
  <si>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</si>
  <si>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</si>
  <si>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</si>
  <si>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</si>
  <si>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</si>
  <si>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</si>
  <si>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</si>
  <si>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</si>
  <si>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</si>
  <si>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</si>
  <si>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Annen usikret gjeld er nedbetalingslån med rente under 8 %, oftest boliglån med sikkerhet hos kausjonist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</si>
  <si>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</si>
  <si>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</si>
  <si>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</si>
  <si>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</si>
  <si>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</si>
  <si>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</si>
  <si>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</si>
  <si>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</si>
  <si>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</si>
  <si>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</si>
  <si>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Des24-Des25</t>
  </si>
  <si>
    <t>Des24-Des25%</t>
  </si>
  <si>
    <t>Nov-Des %</t>
  </si>
  <si>
    <t>Nov-Des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</si>
</sst>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17" fontId="8" fillId="6" borderId="0" xfId="0" applyNumberFormat="1" applyFont="1" applyFill="1" applyAlignment="1">
      <alignment horizontal="right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6" fontId="8" fillId="6" borderId="1" xfId="0" applyNumberFormat="1" applyFont="1" applyFill="1" applyBorder="1"/>
    <xf numFmtId="165" fontId="8" fillId="6" borderId="1" xfId="1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6" fontId="8" fillId="6" borderId="0" xfId="0" applyNumberFormat="1" applyFont="1" applyFill="1"/>
    <xf numFmtId="165" fontId="8" fillId="6" borderId="0" xfId="1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166" fontId="8" fillId="6" borderId="2" xfId="0" applyNumberFormat="1" applyFont="1" applyFill="1" applyBorder="1"/>
    <xf numFmtId="165" fontId="8" fillId="6" borderId="2" xfId="1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165" fontId="8" fillId="6" borderId="0" xfId="1" applyNumberFormat="1" applyFont="1" applyFill="1" applyBorder="1"/>
    <xf numFmtId="3" fontId="7" fillId="6" borderId="0" xfId="0" applyNumberFormat="1" applyFont="1" applyFill="1"/>
    <xf numFmtId="165" fontId="7" fillId="6" borderId="0" xfId="1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3" fontId="7" fillId="6" borderId="1" xfId="0" applyNumberFormat="1" applyFont="1" applyFill="1" applyBorder="1"/>
    <xf numFmtId="165" fontId="7" fillId="6" borderId="1" xfId="1" applyNumberFormat="1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2" fontId="7" fillId="6" borderId="0" xfId="0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165" fontId="7" fillId="6" borderId="0" xfId="1" applyNumberFormat="1" applyFont="1" applyFill="1" applyBorder="1"/>
    <xf numFmtId="166" fontId="7" fillId="6" borderId="0" xfId="0" applyNumberFormat="1" applyFont="1" applyFill="1"/>
    <xf numFmtId="0" fontId="8" fillId="6" borderId="0" xfId="0" applyFont="1" applyFill="1" applyAlignment="1">
      <alignment horizontal="right"/>
    </xf>
    <xf numFmtId="10" fontId="7" fillId="6" borderId="0" xfId="1" applyNumberFormat="1" applyFont="1" applyFill="1" applyBorder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4" fontId="7" fillId="6" borderId="0" xfId="0" applyNumberFormat="1" applyFont="1" applyFill="1"/>
    <xf numFmtId="3" fontId="7" fillId="0" borderId="0" xfId="0" applyNumberFormat="1" applyFont="1"/>
    <xf numFmtId="3" fontId="8" fillId="6" borderId="1" xfId="0" applyNumberFormat="1" applyFont="1" applyFill="1" applyBorder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8" fillId="2" borderId="0" xfId="1" applyNumberFormat="1" applyFont="1" applyFill="1" applyBorder="1"/>
    <xf numFmtId="165" fontId="7" fillId="3" borderId="0" xfId="1" applyNumberFormat="1" applyFont="1" applyFill="1"/>
    <xf numFmtId="0" fontId="5" fillId="2" borderId="0" xfId="0" applyFont="1" applyFill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25</xdr:row>
      <xdr:rowOff>49022</xdr:rowOff>
    </xdr:from>
    <xdr:to>
      <xdr:col>3</xdr:col>
      <xdr:colOff>766171</xdr:colOff>
      <xdr:row>25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23</xdr:row>
      <xdr:rowOff>43490</xdr:rowOff>
    </xdr:from>
    <xdr:to>
      <xdr:col>7</xdr:col>
      <xdr:colOff>115615</xdr:colOff>
      <xdr:row>23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22</xdr:row>
      <xdr:rowOff>35450</xdr:rowOff>
    </xdr:from>
    <xdr:to>
      <xdr:col>12</xdr:col>
      <xdr:colOff>124132</xdr:colOff>
      <xdr:row>22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22</xdr:row>
      <xdr:rowOff>38100</xdr:rowOff>
    </xdr:from>
    <xdr:to>
      <xdr:col>35</xdr:col>
      <xdr:colOff>114935</xdr:colOff>
      <xdr:row>22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baseColWidth="10" defaultColWidth="9.453125" defaultRowHeight="14.5" x14ac:dyDescent="0.35"/>
  <cols>
    <col min="1" max="2" width="9.453125" style="1"/>
    <col min="3" max="3" width="37.54296875" style="1" customWidth="1"/>
    <col min="4" max="8" width="16.54296875" style="1" hidden="1" customWidth="1"/>
    <col min="9" max="9" width="18.453125" style="1" hidden="1" customWidth="1"/>
    <col min="10" max="10" width="16.54296875" style="1" hidden="1" customWidth="1"/>
    <col min="11" max="11" width="17.54296875" style="1" hidden="1" customWidth="1"/>
    <col min="12" max="18" width="16.54296875" style="1" hidden="1" customWidth="1"/>
    <col min="19" max="22" width="18" style="1" hidden="1" customWidth="1"/>
    <col min="23" max="24" width="18" style="1" customWidth="1"/>
    <col min="25" max="26" width="18.54296875" style="1" customWidth="1"/>
    <col min="27" max="27" width="18" style="1" customWidth="1"/>
    <col min="28" max="28" width="18.54296875" style="1" customWidth="1"/>
    <col min="29" max="35" width="18" style="1" customWidth="1"/>
    <col min="36" max="37" width="22.54296875" style="1" bestFit="1" customWidth="1"/>
    <col min="38" max="38" width="21.453125" style="1" bestFit="1" customWidth="1"/>
    <col min="39" max="39" width="23" style="1" bestFit="1" customWidth="1"/>
    <col min="40" max="40" width="13" style="1" customWidth="1"/>
    <col min="41" max="16384" width="9.453125" style="1"/>
  </cols>
  <sheetData>
    <row r="1" spans="3:39" x14ac:dyDescent="0.35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5" x14ac:dyDescent="0.45">
      <c r="I3" s="19"/>
    </row>
    <row r="4" spans="3:39" ht="26" x14ac:dyDescent="0.6"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26"/>
      <c r="AL4" s="24"/>
    </row>
    <row r="5" spans="3:39" ht="18.5" x14ac:dyDescent="0.45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 x14ac:dyDescent="0.35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 x14ac:dyDescent="0.35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 x14ac:dyDescent="0.35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 x14ac:dyDescent="0.35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5" x14ac:dyDescent="0.3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 x14ac:dyDescent="0.35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 x14ac:dyDescent="0.35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 x14ac:dyDescent="0.35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5" x14ac:dyDescent="0.3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 x14ac:dyDescent="0.35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 x14ac:dyDescent="0.35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 x14ac:dyDescent="0.35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" thickBot="1" x14ac:dyDescent="0.4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6.5" thickTop="1" thickBot="1" x14ac:dyDescent="0.4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6.5" thickTop="1" thickBot="1" x14ac:dyDescent="0.4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" thickTop="1" x14ac:dyDescent="0.35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 x14ac:dyDescent="0.35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5" x14ac:dyDescent="0.3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5" x14ac:dyDescent="0.3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 x14ac:dyDescent="0.35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 x14ac:dyDescent="0.35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 x14ac:dyDescent="0.35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 x14ac:dyDescent="0.35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 x14ac:dyDescent="0.3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 x14ac:dyDescent="0.35">
      <c r="C31" s="20"/>
    </row>
    <row r="32" spans="3:39" x14ac:dyDescent="0.35">
      <c r="C32" s="20" t="s">
        <v>43</v>
      </c>
      <c r="AK32" s="27"/>
    </row>
    <row r="33" spans="3:3" x14ac:dyDescent="0.35">
      <c r="C33" s="20" t="s">
        <v>44</v>
      </c>
    </row>
    <row r="34" spans="3:3" ht="15.65" customHeight="1" x14ac:dyDescent="0.35">
      <c r="C34" s="20" t="s">
        <v>45</v>
      </c>
    </row>
    <row r="35" spans="3:3" x14ac:dyDescent="0.35">
      <c r="C35" s="20" t="s">
        <v>46</v>
      </c>
    </row>
    <row r="36" spans="3:3" x14ac:dyDescent="0.35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A1:BC46"/>
  <sheetViews>
    <sheetView tabSelected="1" zoomScale="130" zoomScaleNormal="130" workbookViewId="0">
      <pane xSplit="1" topLeftCell="B1" activePane="topRight" state="frozen"/>
      <selection activeCell="A16" sqref="A16"/>
      <selection pane="topRight" activeCell="AK1" sqref="AK1:AT1048576"/>
    </sheetView>
  </sheetViews>
  <sheetFormatPr baseColWidth="10" defaultColWidth="11.453125" defaultRowHeight="13" x14ac:dyDescent="0.3"/>
  <cols>
    <col min="1" max="1" width="3.26953125" style="51" customWidth="1"/>
    <col min="2" max="2" width="40.6328125" style="51" customWidth="1"/>
    <col min="3" max="3" width="8.453125" style="51" hidden="1" customWidth="1"/>
    <col min="4" max="13" width="8.1796875" style="51" hidden="1" customWidth="1"/>
    <col min="14" max="14" width="8.453125" style="51" hidden="1" customWidth="1"/>
    <col min="15" max="26" width="8.1796875" style="51" hidden="1" customWidth="1"/>
    <col min="27" max="28" width="8.453125" style="51" hidden="1" customWidth="1"/>
    <col min="29" max="29" width="8.1796875" style="51" hidden="1" customWidth="1"/>
    <col min="30" max="30" width="4.54296875" style="51" hidden="1" customWidth="1"/>
    <col min="31" max="33" width="8.1796875" style="51" hidden="1" customWidth="1"/>
    <col min="34" max="46" width="8.453125" style="51" hidden="1" customWidth="1"/>
    <col min="47" max="50" width="8.453125" style="51" bestFit="1" customWidth="1"/>
    <col min="51" max="51" width="7.1796875" style="51" bestFit="1" customWidth="1"/>
    <col min="52" max="52" width="9" style="51" bestFit="1" customWidth="1"/>
    <col min="53" max="53" width="10.90625" style="51" bestFit="1" customWidth="1"/>
    <col min="54" max="54" width="12.08984375" style="51" bestFit="1" customWidth="1"/>
    <col min="55" max="16384" width="11.453125" style="51"/>
  </cols>
  <sheetData>
    <row r="1" spans="2:55" x14ac:dyDescent="0.3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55" x14ac:dyDescent="0.3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98" t="s">
        <v>90</v>
      </c>
      <c r="AD2" s="55" t="s">
        <v>91</v>
      </c>
      <c r="AE2" s="98" t="s">
        <v>92</v>
      </c>
      <c r="AF2" s="105" t="s">
        <v>93</v>
      </c>
      <c r="AG2" s="98" t="s">
        <v>94</v>
      </c>
      <c r="AH2" s="105" t="s">
        <v>95</v>
      </c>
      <c r="AI2" s="98" t="s">
        <v>96</v>
      </c>
      <c r="AJ2" s="108" t="s">
        <v>97</v>
      </c>
      <c r="AK2" s="99" t="s">
        <v>98</v>
      </c>
      <c r="AL2" s="108" t="s">
        <v>99</v>
      </c>
      <c r="AM2" s="99" t="s">
        <v>100</v>
      </c>
      <c r="AN2" s="108" t="s">
        <v>101</v>
      </c>
      <c r="AO2" s="99" t="s">
        <v>104</v>
      </c>
      <c r="AP2" s="108" t="s">
        <v>105</v>
      </c>
      <c r="AQ2" s="99" t="s">
        <v>106</v>
      </c>
      <c r="AR2" s="108" t="s">
        <v>107</v>
      </c>
      <c r="AS2" s="99" t="s">
        <v>108</v>
      </c>
      <c r="AT2" s="108" t="s">
        <v>109</v>
      </c>
      <c r="AU2" s="99" t="s">
        <v>110</v>
      </c>
      <c r="AV2" s="108" t="s">
        <v>111</v>
      </c>
      <c r="AW2" s="99" t="s">
        <v>112</v>
      </c>
      <c r="AX2" s="108" t="s">
        <v>113</v>
      </c>
      <c r="AY2" s="103" t="s">
        <v>117</v>
      </c>
      <c r="AZ2" s="103" t="s">
        <v>116</v>
      </c>
      <c r="BA2" s="56" t="s">
        <v>114</v>
      </c>
      <c r="BB2" s="56" t="s">
        <v>115</v>
      </c>
    </row>
    <row r="3" spans="2:55" x14ac:dyDescent="0.3">
      <c r="B3" s="57" t="s">
        <v>28</v>
      </c>
      <c r="C3" s="58">
        <f t="shared" ref="C3:H3" si="0">+C5+C6</f>
        <v>65.887</v>
      </c>
      <c r="D3" s="59">
        <f t="shared" si="0"/>
        <v>65.685000000000002</v>
      </c>
      <c r="E3" s="58">
        <f t="shared" si="0"/>
        <v>66.849000000000004</v>
      </c>
      <c r="F3" s="59">
        <f t="shared" si="0"/>
        <v>67.62</v>
      </c>
      <c r="G3" s="58">
        <f t="shared" si="0"/>
        <v>69.509</v>
      </c>
      <c r="H3" s="59">
        <f t="shared" si="0"/>
        <v>67.600999999999999</v>
      </c>
      <c r="I3" s="58">
        <f>+I5+I6</f>
        <v>68.290000000000006</v>
      </c>
      <c r="J3" s="59">
        <f t="shared" ref="J3" si="1">+J5+J6</f>
        <v>68.132000000000005</v>
      </c>
      <c r="K3" s="58">
        <f>+K5+K6</f>
        <v>68.227000000000004</v>
      </c>
      <c r="L3" s="59">
        <f t="shared" ref="L3" si="2">+L5+L6</f>
        <v>68.155000000000001</v>
      </c>
      <c r="M3" s="58">
        <f>+M5+M6</f>
        <v>68.59899999999999</v>
      </c>
      <c r="N3" s="59">
        <f t="shared" ref="N3:AR3" si="3">+N5+N6</f>
        <v>67.47</v>
      </c>
      <c r="O3" s="58">
        <f t="shared" si="3"/>
        <v>67.456000000000003</v>
      </c>
      <c r="P3" s="59">
        <f t="shared" si="3"/>
        <v>67.316000000000003</v>
      </c>
      <c r="Q3" s="58">
        <f t="shared" si="3"/>
        <v>68.97</v>
      </c>
      <c r="R3" s="59">
        <f t="shared" si="3"/>
        <v>68.48</v>
      </c>
      <c r="S3" s="58">
        <f t="shared" si="3"/>
        <v>70.781075827999999</v>
      </c>
      <c r="T3" s="59">
        <f t="shared" si="3"/>
        <v>68.097999999999999</v>
      </c>
      <c r="U3" s="58">
        <f t="shared" si="3"/>
        <v>68.993667764999998</v>
      </c>
      <c r="V3" s="59">
        <f t="shared" si="3"/>
        <v>68.863541765999997</v>
      </c>
      <c r="W3" s="58">
        <f t="shared" si="3"/>
        <v>68.86523320500001</v>
      </c>
      <c r="X3" s="59">
        <f t="shared" si="3"/>
        <v>71.242417894599996</v>
      </c>
      <c r="Y3" s="58">
        <f t="shared" si="3"/>
        <v>72.139073750999998</v>
      </c>
      <c r="Z3" s="59">
        <f t="shared" si="3"/>
        <v>70.257484566000002</v>
      </c>
      <c r="AA3" s="58">
        <f t="shared" si="3"/>
        <v>70.352647942000004</v>
      </c>
      <c r="AB3" s="59">
        <f t="shared" si="3"/>
        <v>70.933210153000005</v>
      </c>
      <c r="AC3" s="70">
        <f t="shared" si="3"/>
        <v>71.368313221999998</v>
      </c>
      <c r="AD3" s="59">
        <f t="shared" si="3"/>
        <v>72.436857144000001</v>
      </c>
      <c r="AE3" s="70">
        <f t="shared" si="3"/>
        <v>73.955190568999996</v>
      </c>
      <c r="AF3" s="106">
        <f t="shared" si="3"/>
        <v>70.595795115000001</v>
      </c>
      <c r="AG3" s="70">
        <f t="shared" si="3"/>
        <v>73.765785128000005</v>
      </c>
      <c r="AH3" s="106">
        <f t="shared" si="3"/>
        <v>74.139951369000002</v>
      </c>
      <c r="AI3" s="70">
        <f t="shared" si="3"/>
        <v>75.048939005999998</v>
      </c>
      <c r="AJ3" s="106">
        <f t="shared" si="3"/>
        <v>77.768553593000007</v>
      </c>
      <c r="AK3" s="70">
        <f t="shared" si="3"/>
        <v>78.265603611000003</v>
      </c>
      <c r="AL3" s="106">
        <f t="shared" si="3"/>
        <v>78.094476862999997</v>
      </c>
      <c r="AM3" s="70">
        <f t="shared" si="3"/>
        <v>76.853735040000004</v>
      </c>
      <c r="AN3" s="106">
        <f t="shared" si="3"/>
        <v>74.676220800999999</v>
      </c>
      <c r="AO3" s="70">
        <f t="shared" si="3"/>
        <v>75.648032494999995</v>
      </c>
      <c r="AP3" s="106">
        <f t="shared" si="3"/>
        <v>76.138702444000003</v>
      </c>
      <c r="AQ3" s="70">
        <f t="shared" si="3"/>
        <v>77.249471169999993</v>
      </c>
      <c r="AR3" s="106">
        <f t="shared" si="3"/>
        <v>74.985026631000011</v>
      </c>
      <c r="AS3" s="70">
        <f>+AS5+AS6</f>
        <v>76.555509246</v>
      </c>
      <c r="AT3" s="106">
        <f>+AT5+AT6</f>
        <v>75.735913788000005</v>
      </c>
      <c r="AU3" s="70">
        <f>+AU5+AU6</f>
        <v>77.068933891</v>
      </c>
      <c r="AV3" s="106">
        <f>+AV5+AV6</f>
        <v>77.046021162000002</v>
      </c>
      <c r="AW3" s="70">
        <f>+AW5+AW6</f>
        <v>77.532945159999997</v>
      </c>
      <c r="AX3" s="106">
        <f>+AX5+AX6</f>
        <v>77.925577970000006</v>
      </c>
      <c r="AY3" s="60">
        <f>AX3-AW3</f>
        <v>0.39263281000000916</v>
      </c>
      <c r="AZ3" s="61">
        <f>+AY3/AW3</f>
        <v>5.0640770731687906E-3</v>
      </c>
      <c r="BA3" s="60">
        <f>AX3-AL3</f>
        <v>-0.16889889299999084</v>
      </c>
      <c r="BB3" s="61">
        <f>(AX3-AL3)/AL3</f>
        <v>-2.162750808822085E-3</v>
      </c>
    </row>
    <row r="4" spans="2:55" x14ac:dyDescent="0.3">
      <c r="B4" s="51" t="s">
        <v>83</v>
      </c>
      <c r="C4" s="62"/>
      <c r="D4" s="63"/>
      <c r="E4" s="62"/>
      <c r="F4" s="63"/>
      <c r="G4" s="62"/>
      <c r="H4" s="63"/>
      <c r="I4" s="62"/>
      <c r="J4" s="63"/>
      <c r="K4" s="62"/>
      <c r="L4" s="63"/>
      <c r="M4" s="62"/>
      <c r="N4" s="63"/>
      <c r="O4" s="64">
        <v>227.67856346400001</v>
      </c>
      <c r="P4" s="65">
        <v>224.04027408600001</v>
      </c>
      <c r="Q4" s="64">
        <v>224.02706995099999</v>
      </c>
      <c r="R4" s="65">
        <v>218.62118233199999</v>
      </c>
      <c r="S4" s="64">
        <v>219.15072972499999</v>
      </c>
      <c r="T4" s="65">
        <v>219.15972972500001</v>
      </c>
      <c r="U4" s="64">
        <v>218.39329547400001</v>
      </c>
      <c r="V4" s="65">
        <v>219.045275129</v>
      </c>
      <c r="W4" s="64">
        <v>219.343973046</v>
      </c>
      <c r="X4" s="65">
        <v>219.46156118799999</v>
      </c>
      <c r="Y4" s="64">
        <v>218.90591242299999</v>
      </c>
      <c r="Z4" s="65">
        <v>219.035187944</v>
      </c>
      <c r="AA4" s="64">
        <v>223.51424991100001</v>
      </c>
      <c r="AB4" s="65">
        <v>222.66859981299999</v>
      </c>
      <c r="AC4" s="68">
        <v>219.646464253</v>
      </c>
      <c r="AD4" s="65">
        <v>219.778105622</v>
      </c>
      <c r="AE4" s="68">
        <v>219.32036675000001</v>
      </c>
      <c r="AF4" s="65">
        <v>216.04886963199999</v>
      </c>
      <c r="AG4" s="64">
        <v>217.993536554</v>
      </c>
      <c r="AH4" s="65">
        <v>221.26200169099999</v>
      </c>
      <c r="AI4" s="64">
        <v>225.569896202</v>
      </c>
      <c r="AJ4" s="107">
        <v>243.739786778</v>
      </c>
      <c r="AK4" s="68">
        <v>249.34690833499999</v>
      </c>
      <c r="AL4" s="107">
        <v>251.36622268400001</v>
      </c>
      <c r="AM4" s="68">
        <v>251.869094241</v>
      </c>
      <c r="AN4" s="107">
        <v>251.64709662499999</v>
      </c>
      <c r="AO4" s="68">
        <v>253.010793366</v>
      </c>
      <c r="AP4" s="107">
        <v>256.70814957900001</v>
      </c>
      <c r="AQ4" s="68">
        <v>260.45916232600001</v>
      </c>
      <c r="AR4" s="107">
        <v>265.51671085200002</v>
      </c>
      <c r="AS4" s="68">
        <v>268.986543466</v>
      </c>
      <c r="AT4" s="107">
        <v>271.30660708699997</v>
      </c>
      <c r="AU4" s="68">
        <v>273.88739910999999</v>
      </c>
      <c r="AV4" s="107">
        <v>275.74898108100001</v>
      </c>
      <c r="AW4" s="68">
        <v>279.434407609</v>
      </c>
      <c r="AX4" s="107">
        <v>279.88390533500001</v>
      </c>
      <c r="AY4" s="102">
        <f>AX4-AW4</f>
        <v>0.44949772600000415</v>
      </c>
      <c r="AZ4" s="101">
        <f>+AY4/AW4</f>
        <v>1.6085983463746028E-3</v>
      </c>
      <c r="BA4" s="102">
        <f>AX4-AL4</f>
        <v>28.517682651000001</v>
      </c>
      <c r="BB4" s="101">
        <f>(AX4-AL4)/AL4</f>
        <v>0.11345073473475564</v>
      </c>
    </row>
    <row r="5" spans="2:55" x14ac:dyDescent="0.3">
      <c r="B5" s="51" t="s">
        <v>29</v>
      </c>
      <c r="C5" s="64">
        <v>46.898000000000003</v>
      </c>
      <c r="D5" s="65">
        <v>46.128</v>
      </c>
      <c r="E5" s="64">
        <v>45.402999999999999</v>
      </c>
      <c r="F5" s="65">
        <v>45.695999999999998</v>
      </c>
      <c r="G5" s="64">
        <v>45.792999999999999</v>
      </c>
      <c r="H5" s="65">
        <v>43.472000000000001</v>
      </c>
      <c r="I5" s="64">
        <v>43.533000000000001</v>
      </c>
      <c r="J5" s="65">
        <v>44.124000000000002</v>
      </c>
      <c r="K5" s="64">
        <v>44.502000000000002</v>
      </c>
      <c r="L5" s="65">
        <v>44.402000000000001</v>
      </c>
      <c r="M5" s="64">
        <v>44.055999999999997</v>
      </c>
      <c r="N5" s="65">
        <v>44.19</v>
      </c>
      <c r="O5" s="64">
        <v>44.506</v>
      </c>
      <c r="P5" s="65">
        <v>44.26</v>
      </c>
      <c r="Q5" s="64">
        <v>44.63</v>
      </c>
      <c r="R5" s="65">
        <v>44.883000000000003</v>
      </c>
      <c r="S5" s="68">
        <v>42.471026000000002</v>
      </c>
      <c r="T5" s="65">
        <v>40.299999999999997</v>
      </c>
      <c r="U5" s="64">
        <v>40.223185602000001</v>
      </c>
      <c r="V5" s="65">
        <v>41.018921278999997</v>
      </c>
      <c r="W5" s="64">
        <v>41.374607967000003</v>
      </c>
      <c r="X5" s="65">
        <v>42.257775088599999</v>
      </c>
      <c r="Y5" s="64">
        <v>42.167019427</v>
      </c>
      <c r="Z5" s="65">
        <v>42.128612431000001</v>
      </c>
      <c r="AA5" s="64">
        <v>42.411953828999998</v>
      </c>
      <c r="AB5" s="65">
        <v>42.912733936999999</v>
      </c>
      <c r="AC5" s="68">
        <v>42.585798828999998</v>
      </c>
      <c r="AD5" s="65">
        <v>42.608365401</v>
      </c>
      <c r="AE5" s="68">
        <v>42.639377625999998</v>
      </c>
      <c r="AF5" s="107">
        <v>41.3617858</v>
      </c>
      <c r="AG5" s="68">
        <v>41.667910816000003</v>
      </c>
      <c r="AH5" s="107">
        <v>42.856826687000002</v>
      </c>
      <c r="AI5" s="68">
        <v>44.757161519</v>
      </c>
      <c r="AJ5" s="107">
        <v>45.149245116000003</v>
      </c>
      <c r="AK5" s="68">
        <v>45.155791846</v>
      </c>
      <c r="AL5" s="107">
        <v>44.705337720999999</v>
      </c>
      <c r="AM5" s="68">
        <v>43.594289680999999</v>
      </c>
      <c r="AN5" s="107">
        <v>43.067781457999999</v>
      </c>
      <c r="AO5" s="68">
        <v>42.687101304999999</v>
      </c>
      <c r="AP5" s="107">
        <v>42.194799129000003</v>
      </c>
      <c r="AQ5" s="68">
        <v>41.930002090999999</v>
      </c>
      <c r="AR5" s="107">
        <v>40.573055068000002</v>
      </c>
      <c r="AS5" s="68">
        <v>40.172752054999997</v>
      </c>
      <c r="AT5" s="107">
        <v>41.100695938999998</v>
      </c>
      <c r="AU5" s="68">
        <v>41.525191692</v>
      </c>
      <c r="AV5" s="107">
        <v>41.581287215000003</v>
      </c>
      <c r="AW5" s="68">
        <v>42.106689005</v>
      </c>
      <c r="AX5" s="107">
        <v>41.967972140000001</v>
      </c>
      <c r="AY5" s="102">
        <f>AX5-AW5</f>
        <v>-0.13871686499999925</v>
      </c>
      <c r="AZ5" s="101">
        <f>+AY5/AW5</f>
        <v>-3.2944139821472823E-3</v>
      </c>
      <c r="BA5" s="102">
        <f>AX5-AL5</f>
        <v>-2.7373655809999988</v>
      </c>
      <c r="BB5" s="101">
        <f>(AX5-AL5)/AL5</f>
        <v>-6.1231291844466747E-2</v>
      </c>
    </row>
    <row r="6" spans="2:55" x14ac:dyDescent="0.3">
      <c r="B6" s="51" t="s">
        <v>30</v>
      </c>
      <c r="C6" s="64">
        <v>18.989000000000001</v>
      </c>
      <c r="D6" s="65">
        <v>19.556999999999999</v>
      </c>
      <c r="E6" s="64">
        <v>21.446000000000002</v>
      </c>
      <c r="F6" s="65">
        <v>21.923999999999999</v>
      </c>
      <c r="G6" s="64">
        <v>23.716000000000001</v>
      </c>
      <c r="H6" s="65">
        <v>24.129000000000001</v>
      </c>
      <c r="I6" s="64">
        <v>24.757000000000001</v>
      </c>
      <c r="J6" s="65">
        <v>24.007999999999999</v>
      </c>
      <c r="K6" s="64">
        <v>23.725000000000001</v>
      </c>
      <c r="L6" s="65">
        <v>23.753</v>
      </c>
      <c r="M6" s="64">
        <v>24.542999999999999</v>
      </c>
      <c r="N6" s="65">
        <v>23.28</v>
      </c>
      <c r="O6" s="64">
        <v>22.95</v>
      </c>
      <c r="P6" s="65">
        <v>23.056000000000001</v>
      </c>
      <c r="Q6" s="64">
        <v>24.34</v>
      </c>
      <c r="R6" s="65">
        <v>23.597000000000001</v>
      </c>
      <c r="S6" s="68">
        <v>28.310049828</v>
      </c>
      <c r="T6" s="65">
        <v>27.797999999999998</v>
      </c>
      <c r="U6" s="64">
        <v>28.770482163</v>
      </c>
      <c r="V6" s="65">
        <v>27.844620487</v>
      </c>
      <c r="W6" s="64">
        <v>27.490625238</v>
      </c>
      <c r="X6" s="65">
        <v>28.984642806</v>
      </c>
      <c r="Y6" s="64">
        <v>29.972054323999998</v>
      </c>
      <c r="Z6" s="65">
        <v>28.128872135000002</v>
      </c>
      <c r="AA6" s="64">
        <v>27.940694112999999</v>
      </c>
      <c r="AB6" s="65">
        <v>28.020476215999999</v>
      </c>
      <c r="AC6" s="68">
        <v>28.782514393</v>
      </c>
      <c r="AD6" s="65">
        <v>29.828491743000001</v>
      </c>
      <c r="AE6" s="68">
        <v>31.315812943000001</v>
      </c>
      <c r="AF6" s="107">
        <v>29.234009315000002</v>
      </c>
      <c r="AG6" s="68">
        <v>32.097874312000002</v>
      </c>
      <c r="AH6" s="107">
        <v>31.283124682</v>
      </c>
      <c r="AI6" s="68">
        <v>30.291777487000001</v>
      </c>
      <c r="AJ6" s="107">
        <v>32.619308476999997</v>
      </c>
      <c r="AK6" s="68">
        <v>33.109811765000003</v>
      </c>
      <c r="AL6" s="107">
        <v>33.389139141999998</v>
      </c>
      <c r="AM6" s="68">
        <v>33.259445358999997</v>
      </c>
      <c r="AN6" s="107">
        <v>31.608439343000001</v>
      </c>
      <c r="AO6" s="68">
        <v>32.960931189999997</v>
      </c>
      <c r="AP6" s="107">
        <v>33.943903315</v>
      </c>
      <c r="AQ6" s="68">
        <v>35.319469079000001</v>
      </c>
      <c r="AR6" s="107">
        <v>34.411971563000002</v>
      </c>
      <c r="AS6" s="68">
        <v>36.382757191000003</v>
      </c>
      <c r="AT6" s="107">
        <v>34.635217849</v>
      </c>
      <c r="AU6" s="68">
        <v>35.543742199</v>
      </c>
      <c r="AV6" s="107">
        <v>35.464733946999999</v>
      </c>
      <c r="AW6" s="68">
        <v>35.426256154999997</v>
      </c>
      <c r="AX6" s="107">
        <v>35.957605829999999</v>
      </c>
      <c r="AY6" s="102">
        <f>AX6-AW6</f>
        <v>0.5313496750000013</v>
      </c>
      <c r="AZ6" s="101">
        <f>+AY6/AW6</f>
        <v>1.4998753260158076E-2</v>
      </c>
      <c r="BA6" s="102">
        <f>AX6-AL6</f>
        <v>2.5684666880000009</v>
      </c>
      <c r="BB6" s="101">
        <f>(AX6-AL6)/AL6</f>
        <v>7.6925214426062941E-2</v>
      </c>
      <c r="BC6" s="117"/>
    </row>
    <row r="7" spans="2:55" x14ac:dyDescent="0.3">
      <c r="D7" s="69"/>
      <c r="F7" s="69"/>
      <c r="H7" s="69"/>
      <c r="J7" s="69"/>
      <c r="L7" s="69"/>
      <c r="N7" s="69"/>
      <c r="P7" s="69"/>
      <c r="R7" s="69"/>
      <c r="S7" s="68"/>
      <c r="T7" s="69"/>
      <c r="V7" s="69"/>
      <c r="X7" s="69"/>
      <c r="Z7" s="69"/>
      <c r="AB7" s="69"/>
      <c r="AC7" s="99"/>
      <c r="AD7" s="69"/>
      <c r="AE7" s="99"/>
      <c r="AF7" s="108"/>
      <c r="AG7" s="99"/>
      <c r="AH7" s="108"/>
      <c r="AI7" s="99"/>
      <c r="AJ7" s="108"/>
      <c r="AK7" s="99"/>
      <c r="AL7" s="108"/>
      <c r="AM7" s="99"/>
      <c r="AN7" s="108"/>
      <c r="AO7" s="99"/>
      <c r="AP7" s="108"/>
      <c r="AR7" s="108"/>
      <c r="AS7" s="99"/>
      <c r="AT7" s="108"/>
      <c r="AU7" s="99"/>
      <c r="AV7" s="108"/>
      <c r="AW7" s="99"/>
      <c r="AX7" s="108"/>
      <c r="AY7" s="66"/>
      <c r="AZ7" s="83"/>
      <c r="BA7" s="66"/>
      <c r="BB7" s="67"/>
    </row>
    <row r="8" spans="2:55" x14ac:dyDescent="0.3">
      <c r="B8" s="57" t="s">
        <v>31</v>
      </c>
      <c r="C8" s="58">
        <f t="shared" ref="C8:H8" si="4">+C9+C10</f>
        <v>1.1679999999999999</v>
      </c>
      <c r="D8" s="59">
        <f t="shared" si="4"/>
        <v>1.31</v>
      </c>
      <c r="E8" s="58">
        <f t="shared" si="4"/>
        <v>1.458</v>
      </c>
      <c r="F8" s="59">
        <f t="shared" si="4"/>
        <v>1.623</v>
      </c>
      <c r="G8" s="58">
        <f t="shared" si="4"/>
        <v>1.635</v>
      </c>
      <c r="H8" s="59">
        <f t="shared" si="4"/>
        <v>1.093</v>
      </c>
      <c r="I8" s="58">
        <f>+I9+I10</f>
        <v>1.04</v>
      </c>
      <c r="J8" s="59">
        <f t="shared" ref="J8" si="5">+J9+J10</f>
        <v>1.016</v>
      </c>
      <c r="K8" s="58">
        <f>+K9+K10</f>
        <v>1.085</v>
      </c>
      <c r="L8" s="59">
        <f t="shared" ref="L8" si="6">+L9+L10</f>
        <v>1.1060000000000001</v>
      </c>
      <c r="M8" s="58">
        <f>+M9+M10</f>
        <v>1.103</v>
      </c>
      <c r="N8" s="59">
        <f t="shared" ref="N8:U8" si="7">+N9+N10</f>
        <v>1.0049999999999999</v>
      </c>
      <c r="O8" s="58">
        <f t="shared" si="7"/>
        <v>0.97699999999999998</v>
      </c>
      <c r="P8" s="59">
        <f t="shared" si="7"/>
        <v>1.02</v>
      </c>
      <c r="Q8" s="58">
        <f t="shared" si="7"/>
        <v>1.022</v>
      </c>
      <c r="R8" s="59">
        <f t="shared" si="7"/>
        <v>1.0395589999999999</v>
      </c>
      <c r="S8" s="70">
        <f t="shared" si="7"/>
        <v>1.1219010030000001</v>
      </c>
      <c r="T8" s="59">
        <f t="shared" si="7"/>
        <v>1.0918927550000002</v>
      </c>
      <c r="U8" s="58">
        <f t="shared" si="7"/>
        <v>1.037432583</v>
      </c>
      <c r="V8" s="59">
        <f t="shared" ref="V8" si="8">+V10+V11</f>
        <v>0.95022316600000001</v>
      </c>
      <c r="W8" s="58">
        <f t="shared" ref="W8:Y8" si="9">+W9+W10</f>
        <v>1.0455432090000001</v>
      </c>
      <c r="X8" s="59">
        <f t="shared" si="9"/>
        <v>1.040187226</v>
      </c>
      <c r="Y8" s="58">
        <f t="shared" si="9"/>
        <v>1.0766330669999999</v>
      </c>
      <c r="Z8" s="59">
        <f>+Z9+Z10</f>
        <v>0.96811903799999999</v>
      </c>
      <c r="AA8" s="58">
        <f t="shared" ref="AA8:AR8" si="10">+AA9+AA10</f>
        <v>0.92728559799999999</v>
      </c>
      <c r="AB8" s="59">
        <f t="shared" si="10"/>
        <v>0.97505211599999997</v>
      </c>
      <c r="AC8" s="70">
        <f t="shared" si="10"/>
        <v>1.0133023189999999</v>
      </c>
      <c r="AD8" s="59">
        <f t="shared" si="10"/>
        <v>1.0360203257430001</v>
      </c>
      <c r="AE8" s="70">
        <f t="shared" si="10"/>
        <v>1.039552268</v>
      </c>
      <c r="AF8" s="106">
        <f t="shared" si="10"/>
        <v>1.06407998</v>
      </c>
      <c r="AG8" s="70">
        <f t="shared" si="10"/>
        <v>0.95810729000000006</v>
      </c>
      <c r="AH8" s="106">
        <f t="shared" si="10"/>
        <v>0.96371496000000001</v>
      </c>
      <c r="AI8" s="70">
        <f t="shared" si="10"/>
        <v>1.0340490149999999</v>
      </c>
      <c r="AJ8" s="106">
        <f t="shared" si="10"/>
        <v>0.97906995600000002</v>
      </c>
      <c r="AK8" s="70">
        <f t="shared" si="10"/>
        <v>0.989511743</v>
      </c>
      <c r="AL8" s="106">
        <f t="shared" si="10"/>
        <v>0.92478995829999999</v>
      </c>
      <c r="AM8" s="70">
        <f t="shared" si="10"/>
        <v>0.84702105100000002</v>
      </c>
      <c r="AN8" s="106">
        <f t="shared" si="10"/>
        <v>0.88774129899999998</v>
      </c>
      <c r="AO8" s="70">
        <f t="shared" si="10"/>
        <v>0.90254953300000007</v>
      </c>
      <c r="AP8" s="106">
        <f t="shared" si="10"/>
        <v>0.89714949199999994</v>
      </c>
      <c r="AQ8" s="70">
        <f t="shared" si="10"/>
        <v>0.93582974600000002</v>
      </c>
      <c r="AR8" s="106">
        <f t="shared" si="10"/>
        <v>0.90814371500000002</v>
      </c>
      <c r="AS8" s="70">
        <f>+AS9+AS10</f>
        <v>0.80717193300000001</v>
      </c>
      <c r="AT8" s="106">
        <f>+AT9+AT10</f>
        <v>0.8084725519999999</v>
      </c>
      <c r="AU8" s="70">
        <f>+AU9+AU10</f>
        <v>0.85917248899999998</v>
      </c>
      <c r="AV8" s="106">
        <f>+AV9+AV10</f>
        <v>0.79139231099999996</v>
      </c>
      <c r="AW8" s="70">
        <f>+AW9+AW10</f>
        <v>0.80823793899999996</v>
      </c>
      <c r="AX8" s="106">
        <f>+AX9+AX10</f>
        <v>0.72006802000000003</v>
      </c>
      <c r="AY8" s="60">
        <f>AX8-AW8</f>
        <v>-8.816991899999993E-2</v>
      </c>
      <c r="AZ8" s="61">
        <f>+AY8/AW8</f>
        <v>-0.10908906244748792</v>
      </c>
      <c r="BA8" s="60">
        <f>AX8-AL8</f>
        <v>-0.20472193829999996</v>
      </c>
      <c r="BB8" s="61">
        <f>(AX8-AL8)/AL8</f>
        <v>-0.22137128162197084</v>
      </c>
    </row>
    <row r="9" spans="2:55" x14ac:dyDescent="0.3">
      <c r="B9" s="51" t="s">
        <v>29</v>
      </c>
      <c r="C9" s="64">
        <v>6.0999999999999999E-2</v>
      </c>
      <c r="D9" s="65">
        <v>6.3E-2</v>
      </c>
      <c r="E9" s="64">
        <v>5.3999999999999999E-2</v>
      </c>
      <c r="F9" s="65">
        <v>5.8000000000000003E-2</v>
      </c>
      <c r="G9" s="64">
        <v>6.3E-2</v>
      </c>
      <c r="H9" s="65">
        <v>6.9000000000000006E-2</v>
      </c>
      <c r="I9" s="64">
        <v>7.0000000000000007E-2</v>
      </c>
      <c r="J9" s="65">
        <v>6.7000000000000004E-2</v>
      </c>
      <c r="K9" s="64">
        <v>3.9E-2</v>
      </c>
      <c r="L9" s="65">
        <v>0.05</v>
      </c>
      <c r="M9" s="64">
        <v>3.6999999999999998E-2</v>
      </c>
      <c r="N9" s="65">
        <v>3.7999999999999999E-2</v>
      </c>
      <c r="O9" s="64">
        <v>0.03</v>
      </c>
      <c r="P9" s="65">
        <v>2.5999999999999999E-2</v>
      </c>
      <c r="Q9" s="64">
        <v>3.3000000000000002E-2</v>
      </c>
      <c r="R9" s="65">
        <v>2.8559000000000001E-2</v>
      </c>
      <c r="S9" s="68">
        <v>4.2072486999999999E-2</v>
      </c>
      <c r="T9" s="65">
        <v>3.1892755000000002E-2</v>
      </c>
      <c r="U9" s="64">
        <v>4.3567163999999999E-2</v>
      </c>
      <c r="V9" s="65">
        <v>3.2350891999999999E-2</v>
      </c>
      <c r="W9" s="64">
        <v>3.1050113000000001E-2</v>
      </c>
      <c r="X9" s="65">
        <v>3.0214011999999998E-2</v>
      </c>
      <c r="Y9" s="64">
        <v>2.8488705E-2</v>
      </c>
      <c r="Z9" s="65">
        <v>3.5963295999999999E-2</v>
      </c>
      <c r="AA9" s="64">
        <v>2.8656228999999998E-2</v>
      </c>
      <c r="AB9" s="65">
        <v>2.9047562999999998E-2</v>
      </c>
      <c r="AC9" s="68">
        <v>3.8498102999999999E-2</v>
      </c>
      <c r="AD9" s="65">
        <v>2.9828491743E-2</v>
      </c>
      <c r="AE9" s="68">
        <v>3.0359526000000001E-2</v>
      </c>
      <c r="AF9" s="107">
        <v>2.1555102E-2</v>
      </c>
      <c r="AG9" s="68">
        <v>2.5588502999999999E-2</v>
      </c>
      <c r="AH9" s="107">
        <v>2.7457560999999998E-2</v>
      </c>
      <c r="AI9" s="68">
        <v>3.5376644999999998E-2</v>
      </c>
      <c r="AJ9" s="107">
        <v>2.7068180000000001E-2</v>
      </c>
      <c r="AK9" s="68">
        <v>2.9339919999999999E-2</v>
      </c>
      <c r="AL9" s="107">
        <v>3.4884869999999998E-2</v>
      </c>
      <c r="AM9" s="68">
        <v>2.6197186000000001E-2</v>
      </c>
      <c r="AN9" s="107">
        <v>1.8057574E-2</v>
      </c>
      <c r="AO9" s="68">
        <v>2.5870648999999999E-2</v>
      </c>
      <c r="AP9" s="107">
        <v>2.4715804000000001E-2</v>
      </c>
      <c r="AQ9" s="68">
        <v>2.5892485E-2</v>
      </c>
      <c r="AR9" s="107">
        <v>2.4875745000000001E-2</v>
      </c>
      <c r="AS9" s="68">
        <v>1.7895643999999999E-2</v>
      </c>
      <c r="AT9" s="107">
        <v>2.0516319000000002E-2</v>
      </c>
      <c r="AU9" s="68">
        <v>2.0322548999999999E-2</v>
      </c>
      <c r="AV9" s="107">
        <v>1.8252085000000001E-2</v>
      </c>
      <c r="AW9" s="68">
        <v>1.4512933E-2</v>
      </c>
      <c r="AX9" s="107">
        <v>2.0602204999999998E-2</v>
      </c>
      <c r="AY9" s="102">
        <f>AX9-AW9</f>
        <v>6.089271999999998E-3</v>
      </c>
      <c r="AZ9" s="101">
        <f>+AY9/AW9</f>
        <v>0.41957556063960316</v>
      </c>
      <c r="BA9" s="102">
        <f>AX9-AL9</f>
        <v>-1.4282665E-2</v>
      </c>
      <c r="BB9" s="85">
        <f>(AX9-AL9)/AL9</f>
        <v>-0.40942291027600219</v>
      </c>
    </row>
    <row r="10" spans="2:55" x14ac:dyDescent="0.3">
      <c r="B10" s="51" t="s">
        <v>30</v>
      </c>
      <c r="C10" s="64">
        <v>1.107</v>
      </c>
      <c r="D10" s="65">
        <v>1.2470000000000001</v>
      </c>
      <c r="E10" s="64">
        <v>1.4039999999999999</v>
      </c>
      <c r="F10" s="65">
        <v>1.5649999999999999</v>
      </c>
      <c r="G10" s="64">
        <v>1.5720000000000001</v>
      </c>
      <c r="H10" s="65">
        <v>1.024</v>
      </c>
      <c r="I10" s="64">
        <v>0.97</v>
      </c>
      <c r="J10" s="65">
        <v>0.94899999999999995</v>
      </c>
      <c r="K10" s="64">
        <v>1.046</v>
      </c>
      <c r="L10" s="65">
        <v>1.056</v>
      </c>
      <c r="M10" s="64">
        <v>1.0660000000000001</v>
      </c>
      <c r="N10" s="65">
        <v>0.96699999999999997</v>
      </c>
      <c r="O10" s="64">
        <v>0.94699999999999995</v>
      </c>
      <c r="P10" s="65">
        <v>0.99399999999999999</v>
      </c>
      <c r="Q10" s="64">
        <v>0.98899999999999999</v>
      </c>
      <c r="R10" s="65">
        <v>1.0109999999999999</v>
      </c>
      <c r="S10" s="68">
        <v>1.0798285160000001</v>
      </c>
      <c r="T10" s="65">
        <v>1.06</v>
      </c>
      <c r="U10" s="64">
        <v>0.99386541900000003</v>
      </c>
      <c r="V10" s="65">
        <v>0.95022316600000001</v>
      </c>
      <c r="W10" s="64">
        <v>1.014493096</v>
      </c>
      <c r="X10" s="65">
        <v>1.009973214</v>
      </c>
      <c r="Y10" s="64">
        <v>1.0481443619999999</v>
      </c>
      <c r="Z10" s="65">
        <v>0.93215574199999995</v>
      </c>
      <c r="AA10" s="64">
        <v>0.89862936900000001</v>
      </c>
      <c r="AB10" s="65">
        <v>0.94600455299999997</v>
      </c>
      <c r="AC10" s="68">
        <v>0.974804216</v>
      </c>
      <c r="AD10" s="65">
        <v>1.006191834</v>
      </c>
      <c r="AE10" s="68">
        <v>1.009192742</v>
      </c>
      <c r="AF10" s="107">
        <v>1.042524878</v>
      </c>
      <c r="AG10" s="68">
        <v>0.93251878700000002</v>
      </c>
      <c r="AH10" s="107">
        <v>0.93625739900000005</v>
      </c>
      <c r="AI10" s="68">
        <v>0.99867236999999998</v>
      </c>
      <c r="AJ10" s="107">
        <v>0.95200177600000002</v>
      </c>
      <c r="AK10" s="68">
        <v>0.96017182300000004</v>
      </c>
      <c r="AL10" s="107">
        <v>0.88990508830000004</v>
      </c>
      <c r="AM10" s="68">
        <v>0.82082386500000004</v>
      </c>
      <c r="AN10" s="107">
        <v>0.86968372500000002</v>
      </c>
      <c r="AO10" s="68">
        <v>0.87667888400000005</v>
      </c>
      <c r="AP10" s="107">
        <v>0.87243368799999998</v>
      </c>
      <c r="AQ10" s="68">
        <v>0.90993726100000005</v>
      </c>
      <c r="AR10" s="107">
        <v>0.88326797000000001</v>
      </c>
      <c r="AS10" s="68">
        <v>0.78927628900000002</v>
      </c>
      <c r="AT10" s="107">
        <v>0.78795623299999995</v>
      </c>
      <c r="AU10" s="68">
        <v>0.83884994000000002</v>
      </c>
      <c r="AV10" s="107">
        <v>0.77314022599999999</v>
      </c>
      <c r="AW10" s="68">
        <v>0.79372500599999996</v>
      </c>
      <c r="AX10" s="107">
        <v>0.69946581500000005</v>
      </c>
      <c r="AY10" s="102">
        <f>AX10-AW10</f>
        <v>-9.4259190999999909E-2</v>
      </c>
      <c r="AZ10" s="101">
        <f>+AY10/AW10</f>
        <v>-0.11875547612519079</v>
      </c>
      <c r="BA10" s="102">
        <f>AX10-AL10</f>
        <v>-0.19043927329999999</v>
      </c>
      <c r="BB10" s="85">
        <f>(AX10-AL10)/AL10</f>
        <v>-0.21399953298817426</v>
      </c>
    </row>
    <row r="11" spans="2:55" x14ac:dyDescent="0.3">
      <c r="C11" s="64"/>
      <c r="D11" s="65"/>
      <c r="E11" s="64"/>
      <c r="F11" s="65"/>
      <c r="G11" s="64"/>
      <c r="H11" s="65"/>
      <c r="I11" s="64"/>
      <c r="J11" s="65"/>
      <c r="K11" s="64"/>
      <c r="L11" s="65"/>
      <c r="M11" s="64"/>
      <c r="N11" s="65"/>
      <c r="O11" s="64"/>
      <c r="P11" s="65"/>
      <c r="Q11" s="64"/>
      <c r="R11" s="65"/>
      <c r="S11" s="68"/>
      <c r="T11" s="65"/>
      <c r="U11" s="64"/>
      <c r="V11" s="65"/>
      <c r="W11" s="64"/>
      <c r="X11" s="65"/>
      <c r="Y11" s="64"/>
      <c r="Z11" s="65"/>
      <c r="AA11" s="64"/>
      <c r="AB11" s="65"/>
      <c r="AC11" s="99"/>
      <c r="AD11" s="65"/>
      <c r="AE11" s="99"/>
      <c r="AF11" s="107"/>
      <c r="AG11" s="68"/>
      <c r="AH11" s="107"/>
      <c r="AI11" s="68"/>
      <c r="AJ11" s="108"/>
      <c r="AK11" s="99"/>
      <c r="AL11" s="108"/>
      <c r="AM11" s="99"/>
      <c r="AN11" s="108"/>
      <c r="AO11" s="99"/>
      <c r="AP11" s="108"/>
      <c r="AQ11" s="99"/>
      <c r="AR11" s="108"/>
      <c r="AS11" s="99"/>
      <c r="AT11" s="108"/>
      <c r="AU11" s="99"/>
      <c r="AV11" s="108"/>
      <c r="AW11" s="99"/>
      <c r="AX11" s="108"/>
      <c r="AY11" s="102"/>
      <c r="AZ11" s="83"/>
      <c r="BA11" s="102"/>
      <c r="BB11" s="85"/>
    </row>
    <row r="12" spans="2:55" x14ac:dyDescent="0.3">
      <c r="B12" s="57" t="s">
        <v>32</v>
      </c>
      <c r="C12" s="58">
        <f t="shared" ref="C12:H12" si="11">+C13+C14</f>
        <v>81.174000000000007</v>
      </c>
      <c r="D12" s="59">
        <f t="shared" si="11"/>
        <v>81.623999999999995</v>
      </c>
      <c r="E12" s="58">
        <f t="shared" si="11"/>
        <v>81.774000000000001</v>
      </c>
      <c r="F12" s="59">
        <f t="shared" si="11"/>
        <v>81.457000000000008</v>
      </c>
      <c r="G12" s="58">
        <f t="shared" si="11"/>
        <v>80.036000000000001</v>
      </c>
      <c r="H12" s="59">
        <f t="shared" si="11"/>
        <v>80.012999999999991</v>
      </c>
      <c r="I12" s="58">
        <f>+I13+I14</f>
        <v>80.322000000000003</v>
      </c>
      <c r="J12" s="59">
        <f t="shared" ref="J12" si="12">+J13+J14</f>
        <v>80.671000000000006</v>
      </c>
      <c r="K12" s="58">
        <f>+K13+K14</f>
        <v>80.997</v>
      </c>
      <c r="L12" s="59">
        <f t="shared" ref="L12" si="13">+L13+L14</f>
        <v>80.808999999999997</v>
      </c>
      <c r="M12" s="58">
        <f>+M13+M14</f>
        <v>81.951000000000008</v>
      </c>
      <c r="N12" s="59">
        <f t="shared" ref="N12:AO12" si="14">+N13+N14</f>
        <v>82.02</v>
      </c>
      <c r="O12" s="58">
        <f t="shared" si="14"/>
        <v>82.51400000000001</v>
      </c>
      <c r="P12" s="59">
        <f t="shared" si="14"/>
        <v>83.043999999999997</v>
      </c>
      <c r="Q12" s="58">
        <f t="shared" si="14"/>
        <v>83.441000000000003</v>
      </c>
      <c r="R12" s="59">
        <f t="shared" si="14"/>
        <v>84.478000000000009</v>
      </c>
      <c r="S12" s="70">
        <f t="shared" si="14"/>
        <v>84.539363264000002</v>
      </c>
      <c r="T12" s="59">
        <f t="shared" si="14"/>
        <v>85.380099999999999</v>
      </c>
      <c r="U12" s="58">
        <f t="shared" si="14"/>
        <v>84.562752585999988</v>
      </c>
      <c r="V12" s="59">
        <f t="shared" si="14"/>
        <v>85.667354688000003</v>
      </c>
      <c r="W12" s="58">
        <f t="shared" si="14"/>
        <v>86.585820396000003</v>
      </c>
      <c r="X12" s="59">
        <f t="shared" si="14"/>
        <v>87.229805589000009</v>
      </c>
      <c r="Y12" s="58">
        <f t="shared" si="14"/>
        <v>88.065182513000011</v>
      </c>
      <c r="Z12" s="59">
        <f t="shared" si="14"/>
        <v>88.471688501000003</v>
      </c>
      <c r="AA12" s="58">
        <f t="shared" si="14"/>
        <v>89.243430161000006</v>
      </c>
      <c r="AB12" s="59">
        <f t="shared" si="14"/>
        <v>89.066506337999996</v>
      </c>
      <c r="AC12" s="70">
        <f t="shared" si="14"/>
        <v>89.191145430000006</v>
      </c>
      <c r="AD12" s="59">
        <f t="shared" si="14"/>
        <v>89.666426307000009</v>
      </c>
      <c r="AE12" s="70">
        <f t="shared" si="14"/>
        <v>89.971828759999994</v>
      </c>
      <c r="AF12" s="106">
        <f t="shared" si="14"/>
        <v>90.542506243999995</v>
      </c>
      <c r="AG12" s="70">
        <f t="shared" si="14"/>
        <v>90.975037171999986</v>
      </c>
      <c r="AH12" s="106">
        <f t="shared" si="14"/>
        <v>91.663427533000004</v>
      </c>
      <c r="AI12" s="70">
        <f t="shared" si="14"/>
        <v>92.258247600000004</v>
      </c>
      <c r="AJ12" s="106">
        <f t="shared" si="14"/>
        <v>92.236181944000009</v>
      </c>
      <c r="AK12" s="70">
        <f t="shared" si="14"/>
        <v>92.920924045000007</v>
      </c>
      <c r="AL12" s="106">
        <f t="shared" si="14"/>
        <v>94.17951352099999</v>
      </c>
      <c r="AM12" s="70">
        <f t="shared" si="14"/>
        <v>94.179922976</v>
      </c>
      <c r="AN12" s="106">
        <f t="shared" si="14"/>
        <v>95.809281611000003</v>
      </c>
      <c r="AO12" s="70">
        <f t="shared" si="14"/>
        <v>96.10050825399999</v>
      </c>
      <c r="AP12" s="106">
        <f>+AP13+AP14</f>
        <v>95.845401225000003</v>
      </c>
      <c r="AQ12" s="70">
        <f t="shared" ref="AQ12:AR12" si="15">+AQ13+AQ14</f>
        <v>96.030192993</v>
      </c>
      <c r="AR12" s="106">
        <f t="shared" si="15"/>
        <v>96.09994502699999</v>
      </c>
      <c r="AS12" s="70">
        <f>+AS13+AS14</f>
        <v>96.602952770999991</v>
      </c>
      <c r="AT12" s="106">
        <f>+AT13+AT14</f>
        <v>96.670615075000001</v>
      </c>
      <c r="AU12" s="70">
        <f>+AU13+AU14</f>
        <v>97.538848892999994</v>
      </c>
      <c r="AV12" s="106">
        <f>+AV13+AV14</f>
        <v>97.827334175999994</v>
      </c>
      <c r="AW12" s="70">
        <f>+AW13+AW14</f>
        <v>97.875721306000003</v>
      </c>
      <c r="AX12" s="106">
        <f>+AX13+AX14</f>
        <v>98.660556492000012</v>
      </c>
      <c r="AY12" s="60">
        <f>AX12-AW12</f>
        <v>0.78483518600000934</v>
      </c>
      <c r="AZ12" s="61">
        <f>+AY12/AW12</f>
        <v>8.0186912088881547E-3</v>
      </c>
      <c r="BA12" s="60">
        <f>AX12-AL12</f>
        <v>4.4810429710000221</v>
      </c>
      <c r="BB12" s="61">
        <f>(AX12-AL12)/AL12</f>
        <v>4.7579805877855236E-2</v>
      </c>
    </row>
    <row r="13" spans="2:55" x14ac:dyDescent="0.3">
      <c r="B13" s="51" t="s">
        <v>33</v>
      </c>
      <c r="C13" s="64">
        <v>68.603999999999999</v>
      </c>
      <c r="D13" s="65">
        <v>69.128</v>
      </c>
      <c r="E13" s="64">
        <v>69.262</v>
      </c>
      <c r="F13" s="65">
        <v>69.278000000000006</v>
      </c>
      <c r="G13" s="64">
        <v>67.933000000000007</v>
      </c>
      <c r="H13" s="65">
        <v>67.983999999999995</v>
      </c>
      <c r="I13" s="64">
        <v>68.594999999999999</v>
      </c>
      <c r="J13" s="65">
        <v>69.387</v>
      </c>
      <c r="K13" s="64">
        <v>69.775999999999996</v>
      </c>
      <c r="L13" s="65">
        <v>70.41</v>
      </c>
      <c r="M13" s="64">
        <v>71.629000000000005</v>
      </c>
      <c r="N13" s="65">
        <v>72.102999999999994</v>
      </c>
      <c r="O13" s="64">
        <v>72.531000000000006</v>
      </c>
      <c r="P13" s="65">
        <v>73.667000000000002</v>
      </c>
      <c r="Q13" s="64">
        <v>73.86</v>
      </c>
      <c r="R13" s="65">
        <v>74.295000000000002</v>
      </c>
      <c r="S13" s="68">
        <v>75.007956707999995</v>
      </c>
      <c r="T13" s="65">
        <v>76.269000000000005</v>
      </c>
      <c r="U13" s="64">
        <v>77.472684134999994</v>
      </c>
      <c r="V13" s="65">
        <v>80.573160079000004</v>
      </c>
      <c r="W13" s="64">
        <v>81.742672153000001</v>
      </c>
      <c r="X13" s="65">
        <v>83.087781132000003</v>
      </c>
      <c r="Y13" s="64">
        <v>84.636481032000006</v>
      </c>
      <c r="Z13" s="65">
        <v>85.38450641</v>
      </c>
      <c r="AA13" s="64">
        <v>72.874539775000002</v>
      </c>
      <c r="AB13" s="65">
        <v>72.489438790999998</v>
      </c>
      <c r="AC13" s="68">
        <v>72.509579504000001</v>
      </c>
      <c r="AD13" s="65">
        <v>72.733998166000006</v>
      </c>
      <c r="AE13" s="68">
        <v>72.877231123000001</v>
      </c>
      <c r="AF13" s="107">
        <v>73.30728723</v>
      </c>
      <c r="AG13" s="68">
        <v>73.610175037999994</v>
      </c>
      <c r="AH13" s="107">
        <v>74.178726483000005</v>
      </c>
      <c r="AI13" s="68">
        <v>74.510716991999999</v>
      </c>
      <c r="AJ13" s="107">
        <v>74.540117867000006</v>
      </c>
      <c r="AK13" s="68">
        <v>75.290759840000007</v>
      </c>
      <c r="AL13" s="107">
        <v>76.253222551999997</v>
      </c>
      <c r="AM13" s="68">
        <v>75.910290411999995</v>
      </c>
      <c r="AN13" s="107">
        <v>76.554270244999998</v>
      </c>
      <c r="AO13" s="68">
        <v>76.718536599999993</v>
      </c>
      <c r="AP13" s="107">
        <v>76.453881727999999</v>
      </c>
      <c r="AQ13" s="68">
        <v>76.580421827999999</v>
      </c>
      <c r="AR13" s="107">
        <v>76.409504288999997</v>
      </c>
      <c r="AS13" s="68">
        <v>76.515515696999998</v>
      </c>
      <c r="AT13" s="107">
        <v>76.661124631000007</v>
      </c>
      <c r="AU13" s="68">
        <v>77.174663722999995</v>
      </c>
      <c r="AV13" s="107">
        <v>77.260276230000002</v>
      </c>
      <c r="AW13" s="68">
        <v>77.557393054000002</v>
      </c>
      <c r="AX13" s="107">
        <v>77.870607680000006</v>
      </c>
      <c r="AY13" s="102">
        <f>AX13-AW13</f>
        <v>0.31321462600000416</v>
      </c>
      <c r="AZ13" s="101">
        <f>+AY13/AW13</f>
        <v>4.0384883202807731E-3</v>
      </c>
      <c r="BA13" s="102">
        <f>AX13-AL13</f>
        <v>1.6173851280000093</v>
      </c>
      <c r="BB13" s="101">
        <f>(AX13-AL13)/AL13</f>
        <v>2.1210711808239347E-2</v>
      </c>
    </row>
    <row r="14" spans="2:55" x14ac:dyDescent="0.3">
      <c r="B14" s="51" t="s">
        <v>34</v>
      </c>
      <c r="C14" s="64">
        <v>12.57</v>
      </c>
      <c r="D14" s="65">
        <v>12.496</v>
      </c>
      <c r="E14" s="64">
        <v>12.512</v>
      </c>
      <c r="F14" s="65">
        <v>12.179</v>
      </c>
      <c r="G14" s="64">
        <v>12.103</v>
      </c>
      <c r="H14" s="65">
        <v>12.029</v>
      </c>
      <c r="I14" s="64">
        <v>11.727</v>
      </c>
      <c r="J14" s="65">
        <v>11.284000000000001</v>
      </c>
      <c r="K14" s="64">
        <v>11.221</v>
      </c>
      <c r="L14" s="65">
        <v>10.398999999999999</v>
      </c>
      <c r="M14" s="64">
        <v>10.321999999999999</v>
      </c>
      <c r="N14" s="65">
        <v>9.9169999999999998</v>
      </c>
      <c r="O14" s="64">
        <v>9.9830000000000005</v>
      </c>
      <c r="P14" s="65">
        <v>9.3770000000000007</v>
      </c>
      <c r="Q14" s="64">
        <v>9.5809999999999995</v>
      </c>
      <c r="R14" s="65">
        <v>10.183</v>
      </c>
      <c r="S14" s="68">
        <v>9.5314065560000003</v>
      </c>
      <c r="T14" s="65">
        <v>9.1111000000000004</v>
      </c>
      <c r="U14" s="64">
        <v>7.0900684509999996</v>
      </c>
      <c r="V14" s="65">
        <v>5.0941946089999997</v>
      </c>
      <c r="W14" s="64">
        <v>4.8431482429999999</v>
      </c>
      <c r="X14" s="65">
        <v>4.1420244569999998</v>
      </c>
      <c r="Y14" s="64">
        <v>3.4287014810000001</v>
      </c>
      <c r="Z14" s="65">
        <v>3.0871820909999999</v>
      </c>
      <c r="AA14" s="64">
        <v>16.368890386</v>
      </c>
      <c r="AB14" s="65">
        <v>16.577067546999999</v>
      </c>
      <c r="AC14" s="68">
        <v>16.681565926000001</v>
      </c>
      <c r="AD14" s="65">
        <v>16.932428140999999</v>
      </c>
      <c r="AE14" s="68">
        <v>17.094597637</v>
      </c>
      <c r="AF14" s="107">
        <v>17.235219013999998</v>
      </c>
      <c r="AG14" s="68">
        <v>17.364862133999999</v>
      </c>
      <c r="AH14" s="107">
        <v>17.484701050000002</v>
      </c>
      <c r="AI14" s="68">
        <v>17.747530608000002</v>
      </c>
      <c r="AJ14" s="107">
        <v>17.696064076999999</v>
      </c>
      <c r="AK14" s="68">
        <v>17.630164205</v>
      </c>
      <c r="AL14" s="107">
        <v>17.926290969</v>
      </c>
      <c r="AM14" s="68">
        <v>18.269632563999998</v>
      </c>
      <c r="AN14" s="107">
        <v>19.255011366000002</v>
      </c>
      <c r="AO14" s="68">
        <v>19.381971654000001</v>
      </c>
      <c r="AP14" s="107">
        <v>19.391519497000001</v>
      </c>
      <c r="AQ14" s="68">
        <v>19.449771165000001</v>
      </c>
      <c r="AR14" s="107">
        <v>19.690440737999999</v>
      </c>
      <c r="AS14" s="68">
        <v>20.087437074</v>
      </c>
      <c r="AT14" s="107">
        <v>20.009490444000001</v>
      </c>
      <c r="AU14" s="68">
        <v>20.364185169999999</v>
      </c>
      <c r="AV14" s="107">
        <v>20.567057945999998</v>
      </c>
      <c r="AW14" s="68">
        <v>20.318328252000001</v>
      </c>
      <c r="AX14" s="107">
        <v>20.789948811999999</v>
      </c>
      <c r="AY14" s="102">
        <f>AX14-AW14</f>
        <v>0.47162055999999808</v>
      </c>
      <c r="AZ14" s="101">
        <f>+AY14/AW14</f>
        <v>2.32115828699428E-2</v>
      </c>
      <c r="BA14" s="102">
        <f>AX14-AL14</f>
        <v>2.8636578429999986</v>
      </c>
      <c r="BB14" s="101">
        <f>(AX14-AL14)/AL14</f>
        <v>0.15974625470222104</v>
      </c>
    </row>
    <row r="15" spans="2:55" x14ac:dyDescent="0.3">
      <c r="D15" s="69"/>
      <c r="F15" s="69"/>
      <c r="H15" s="69"/>
      <c r="J15" s="69"/>
      <c r="L15" s="69"/>
      <c r="N15" s="69"/>
      <c r="P15" s="69"/>
      <c r="R15" s="69"/>
      <c r="S15" s="68"/>
      <c r="T15" s="69"/>
      <c r="V15" s="69"/>
      <c r="X15" s="69"/>
      <c r="Z15" s="69"/>
      <c r="AB15" s="69"/>
      <c r="AC15" s="99"/>
      <c r="AD15" s="69"/>
      <c r="AE15" s="99"/>
      <c r="AF15" s="108"/>
      <c r="AG15" s="99"/>
      <c r="AH15" s="108"/>
      <c r="AI15" s="99"/>
      <c r="AJ15" s="108"/>
      <c r="AK15" s="99"/>
      <c r="AL15" s="108"/>
      <c r="AM15" s="99"/>
      <c r="AN15" s="108"/>
      <c r="AO15" s="99"/>
      <c r="AP15" s="108"/>
      <c r="AQ15" s="99"/>
      <c r="AR15" s="108"/>
      <c r="AS15" s="99"/>
      <c r="AT15" s="108"/>
      <c r="AU15" s="99"/>
      <c r="AV15" s="108"/>
      <c r="AW15" s="99"/>
      <c r="AX15" s="108"/>
      <c r="AY15" s="102"/>
      <c r="AZ15" s="83"/>
      <c r="BA15" s="66"/>
      <c r="BB15" s="67"/>
    </row>
    <row r="16" spans="2:55" ht="13.5" thickBot="1" x14ac:dyDescent="0.35">
      <c r="B16" s="71" t="s">
        <v>35</v>
      </c>
      <c r="C16" s="72">
        <f t="shared" ref="C16:AK16" si="16">C6+C10</f>
        <v>20.096</v>
      </c>
      <c r="D16" s="73">
        <f t="shared" si="16"/>
        <v>20.803999999999998</v>
      </c>
      <c r="E16" s="72">
        <f t="shared" si="16"/>
        <v>22.85</v>
      </c>
      <c r="F16" s="73">
        <f t="shared" si="16"/>
        <v>23.489000000000001</v>
      </c>
      <c r="G16" s="72">
        <f t="shared" si="16"/>
        <v>25.288</v>
      </c>
      <c r="H16" s="73">
        <f t="shared" si="16"/>
        <v>25.153000000000002</v>
      </c>
      <c r="I16" s="72">
        <f t="shared" si="16"/>
        <v>25.727</v>
      </c>
      <c r="J16" s="73">
        <f t="shared" si="16"/>
        <v>24.957000000000001</v>
      </c>
      <c r="K16" s="72">
        <f t="shared" si="16"/>
        <v>24.771000000000001</v>
      </c>
      <c r="L16" s="73">
        <f t="shared" si="16"/>
        <v>24.809000000000001</v>
      </c>
      <c r="M16" s="72">
        <f t="shared" si="16"/>
        <v>25.608999999999998</v>
      </c>
      <c r="N16" s="73">
        <f t="shared" si="16"/>
        <v>24.247</v>
      </c>
      <c r="O16" s="72">
        <f t="shared" si="16"/>
        <v>23.896999999999998</v>
      </c>
      <c r="P16" s="73">
        <f t="shared" si="16"/>
        <v>24.05</v>
      </c>
      <c r="Q16" s="72">
        <f t="shared" si="16"/>
        <v>25.329000000000001</v>
      </c>
      <c r="R16" s="73">
        <f t="shared" si="16"/>
        <v>24.608000000000001</v>
      </c>
      <c r="S16" s="74">
        <f t="shared" si="16"/>
        <v>29.389878344</v>
      </c>
      <c r="T16" s="73">
        <f t="shared" si="16"/>
        <v>28.857999999999997</v>
      </c>
      <c r="U16" s="72">
        <f t="shared" si="16"/>
        <v>29.764347581999999</v>
      </c>
      <c r="V16" s="73">
        <f t="shared" si="16"/>
        <v>28.794843653000001</v>
      </c>
      <c r="W16" s="72">
        <f t="shared" si="16"/>
        <v>28.505118333999999</v>
      </c>
      <c r="X16" s="73">
        <f t="shared" si="16"/>
        <v>29.994616019999999</v>
      </c>
      <c r="Y16" s="72">
        <f t="shared" si="16"/>
        <v>31.020198685999997</v>
      </c>
      <c r="Z16" s="73">
        <f t="shared" si="16"/>
        <v>29.061027877000001</v>
      </c>
      <c r="AA16" s="72">
        <f t="shared" si="16"/>
        <v>28.839323481999998</v>
      </c>
      <c r="AB16" s="73">
        <f t="shared" si="16"/>
        <v>28.966480769</v>
      </c>
      <c r="AC16" s="74">
        <f t="shared" si="16"/>
        <v>29.757318608999999</v>
      </c>
      <c r="AD16" s="73">
        <f t="shared" si="16"/>
        <v>30.834683577</v>
      </c>
      <c r="AE16" s="74">
        <f t="shared" si="16"/>
        <v>32.325005685000001</v>
      </c>
      <c r="AF16" s="109">
        <f t="shared" si="16"/>
        <v>30.276534193000003</v>
      </c>
      <c r="AG16" s="74">
        <f t="shared" si="16"/>
        <v>33.030393099000001</v>
      </c>
      <c r="AH16" s="109">
        <f t="shared" si="16"/>
        <v>32.219382080999999</v>
      </c>
      <c r="AI16" s="74">
        <f t="shared" si="16"/>
        <v>31.290449857000002</v>
      </c>
      <c r="AJ16" s="109">
        <f t="shared" si="16"/>
        <v>33.571310253</v>
      </c>
      <c r="AK16" s="74">
        <f t="shared" si="16"/>
        <v>34.069983588000007</v>
      </c>
      <c r="AL16" s="109">
        <f>AL6+AL10</f>
        <v>34.279044230299995</v>
      </c>
      <c r="AM16" s="74">
        <f>AM6+AM10</f>
        <v>34.080269223999998</v>
      </c>
      <c r="AN16" s="109">
        <f>AN6+AN10</f>
        <v>32.478123068000002</v>
      </c>
      <c r="AO16" s="74">
        <f>AO6+AO10</f>
        <v>33.837610073999997</v>
      </c>
      <c r="AP16" s="109">
        <f>+AP10+AP6+AP1</f>
        <v>34.816337003000001</v>
      </c>
      <c r="AQ16" s="74">
        <f>+AQ10+AQ6+AQ1</f>
        <v>36.229406340000004</v>
      </c>
      <c r="AR16" s="109">
        <f t="shared" ref="AR16:AV16" si="17">+AR10+AR6</f>
        <v>35.295239533</v>
      </c>
      <c r="AS16" s="74">
        <f t="shared" si="17"/>
        <v>37.172033480000003</v>
      </c>
      <c r="AT16" s="109">
        <f t="shared" si="17"/>
        <v>35.423174082000003</v>
      </c>
      <c r="AU16" s="74">
        <f t="shared" si="17"/>
        <v>36.382592139000003</v>
      </c>
      <c r="AV16" s="109">
        <f t="shared" si="17"/>
        <v>36.237874173000002</v>
      </c>
      <c r="AW16" s="74">
        <f>+AW10+AW6</f>
        <v>36.219981161</v>
      </c>
      <c r="AX16" s="109">
        <f>+AX10+AX6</f>
        <v>36.657071645000002</v>
      </c>
      <c r="AY16" s="75">
        <f>AX16-AW16</f>
        <v>0.43709048400000228</v>
      </c>
      <c r="AZ16" s="76">
        <f>+AY16/AW16</f>
        <v>1.2067661826137036E-2</v>
      </c>
      <c r="BA16" s="75">
        <f>AX16-AL16</f>
        <v>2.3780274147000071</v>
      </c>
      <c r="BB16" s="76">
        <f>(AX16-AL16)/AL16</f>
        <v>6.9372628907722486E-2</v>
      </c>
    </row>
    <row r="17" spans="2:54" ht="14" thickTop="1" thickBot="1" x14ac:dyDescent="0.35">
      <c r="B17" s="71" t="s">
        <v>36</v>
      </c>
      <c r="C17" s="72">
        <f t="shared" ref="C17:AU17" si="18">+C5+C9+C13+C14</f>
        <v>128.13300000000001</v>
      </c>
      <c r="D17" s="73">
        <f t="shared" si="18"/>
        <v>127.815</v>
      </c>
      <c r="E17" s="72">
        <f t="shared" si="18"/>
        <v>127.23099999999999</v>
      </c>
      <c r="F17" s="73">
        <f t="shared" si="18"/>
        <v>127.21100000000001</v>
      </c>
      <c r="G17" s="72">
        <f t="shared" si="18"/>
        <v>125.89200000000001</v>
      </c>
      <c r="H17" s="73">
        <f t="shared" si="18"/>
        <v>123.554</v>
      </c>
      <c r="I17" s="72">
        <f t="shared" si="18"/>
        <v>123.92500000000001</v>
      </c>
      <c r="J17" s="73">
        <f t="shared" si="18"/>
        <v>124.86200000000001</v>
      </c>
      <c r="K17" s="72">
        <f t="shared" si="18"/>
        <v>125.53800000000001</v>
      </c>
      <c r="L17" s="73">
        <f t="shared" si="18"/>
        <v>125.261</v>
      </c>
      <c r="M17" s="72">
        <f t="shared" si="18"/>
        <v>126.04400000000001</v>
      </c>
      <c r="N17" s="73">
        <f t="shared" si="18"/>
        <v>126.24799999999999</v>
      </c>
      <c r="O17" s="72">
        <f t="shared" si="18"/>
        <v>127.05000000000001</v>
      </c>
      <c r="P17" s="73">
        <f t="shared" si="18"/>
        <v>127.33</v>
      </c>
      <c r="Q17" s="72">
        <f t="shared" si="18"/>
        <v>128.10399999999998</v>
      </c>
      <c r="R17" s="73">
        <f t="shared" si="18"/>
        <v>129.38955899999999</v>
      </c>
      <c r="S17" s="74">
        <f t="shared" si="18"/>
        <v>127.05246175100001</v>
      </c>
      <c r="T17" s="73">
        <f t="shared" si="18"/>
        <v>125.71199275500001</v>
      </c>
      <c r="U17" s="72">
        <f>+U5+U9+U13+U14</f>
        <v>124.829505352</v>
      </c>
      <c r="V17" s="73">
        <f t="shared" si="18"/>
        <v>126.718626859</v>
      </c>
      <c r="W17" s="72">
        <f t="shared" si="18"/>
        <v>127.991478476</v>
      </c>
      <c r="X17" s="73">
        <f t="shared" si="18"/>
        <v>129.51779468960001</v>
      </c>
      <c r="Y17" s="72">
        <f t="shared" si="18"/>
        <v>130.26069064500001</v>
      </c>
      <c r="Z17" s="73">
        <f t="shared" si="18"/>
        <v>130.63626422799999</v>
      </c>
      <c r="AA17" s="72">
        <f t="shared" si="18"/>
        <v>131.684040219</v>
      </c>
      <c r="AB17" s="73">
        <f t="shared" si="18"/>
        <v>132.008287838</v>
      </c>
      <c r="AC17" s="74">
        <f>+AC5+AC9+AC13+AC14</f>
        <v>131.815442362</v>
      </c>
      <c r="AD17" s="73">
        <f t="shared" si="18"/>
        <v>132.304620199743</v>
      </c>
      <c r="AE17" s="74">
        <f t="shared" si="18"/>
        <v>132.641565912</v>
      </c>
      <c r="AF17" s="109">
        <f t="shared" si="18"/>
        <v>131.925847146</v>
      </c>
      <c r="AG17" s="74">
        <f t="shared" si="18"/>
        <v>132.668536491</v>
      </c>
      <c r="AH17" s="109">
        <f t="shared" si="18"/>
        <v>134.547711781</v>
      </c>
      <c r="AI17" s="74">
        <f t="shared" si="18"/>
        <v>137.05078576400001</v>
      </c>
      <c r="AJ17" s="109">
        <f t="shared" si="18"/>
        <v>137.41249524</v>
      </c>
      <c r="AK17" s="74">
        <f t="shared" si="18"/>
        <v>138.106055811</v>
      </c>
      <c r="AL17" s="109">
        <f t="shared" si="18"/>
        <v>138.91973611200001</v>
      </c>
      <c r="AM17" s="74">
        <f t="shared" si="18"/>
        <v>137.80040984299998</v>
      </c>
      <c r="AN17" s="109">
        <f t="shared" si="18"/>
        <v>138.89512064299998</v>
      </c>
      <c r="AO17" s="74">
        <f t="shared" si="18"/>
        <v>138.81348020799999</v>
      </c>
      <c r="AP17" s="109">
        <f t="shared" si="18"/>
        <v>138.06491615799999</v>
      </c>
      <c r="AQ17" s="74">
        <f t="shared" si="18"/>
        <v>137.98608756900001</v>
      </c>
      <c r="AR17" s="109">
        <f t="shared" si="18"/>
        <v>136.69787583999999</v>
      </c>
      <c r="AS17" s="74">
        <f t="shared" si="18"/>
        <v>136.79360047</v>
      </c>
      <c r="AT17" s="109">
        <f t="shared" si="18"/>
        <v>137.79182733300001</v>
      </c>
      <c r="AU17" s="74">
        <f t="shared" si="18"/>
        <v>139.084363134</v>
      </c>
      <c r="AV17" s="109">
        <f>+AV5+AV9+AV13+AV14</f>
        <v>139.426873476</v>
      </c>
      <c r="AW17" s="74">
        <f>+AW5+AW9+AW13+AW14</f>
        <v>139.99692324400002</v>
      </c>
      <c r="AX17" s="109">
        <f>+AX5+AX9+AX13+AX14</f>
        <v>140.649130837</v>
      </c>
      <c r="AY17" s="75">
        <f>AX17-AW17</f>
        <v>0.65220759299998576</v>
      </c>
      <c r="AZ17" s="76">
        <f>+AY17/AW17</f>
        <v>4.6587280483532919E-3</v>
      </c>
      <c r="BA17" s="75">
        <f>AX17-AL17</f>
        <v>1.7293947249999917</v>
      </c>
      <c r="BB17" s="76">
        <f>(AX17-AL17)/AL17</f>
        <v>1.2448877124310958E-2</v>
      </c>
    </row>
    <row r="18" spans="2:54" ht="14" thickTop="1" thickBot="1" x14ac:dyDescent="0.35">
      <c r="B18" s="71" t="s">
        <v>37</v>
      </c>
      <c r="C18" s="72">
        <f t="shared" ref="C18:P18" si="19">+C12+C8+C3</f>
        <v>148.22900000000001</v>
      </c>
      <c r="D18" s="73">
        <f t="shared" si="19"/>
        <v>148.619</v>
      </c>
      <c r="E18" s="72">
        <f t="shared" si="19"/>
        <v>150.08100000000002</v>
      </c>
      <c r="F18" s="73">
        <f t="shared" si="19"/>
        <v>150.70000000000002</v>
      </c>
      <c r="G18" s="72">
        <f t="shared" si="19"/>
        <v>151.18</v>
      </c>
      <c r="H18" s="73">
        <f t="shared" si="19"/>
        <v>148.70699999999999</v>
      </c>
      <c r="I18" s="72">
        <f t="shared" si="19"/>
        <v>149.65200000000002</v>
      </c>
      <c r="J18" s="73">
        <f t="shared" si="19"/>
        <v>149.81900000000002</v>
      </c>
      <c r="K18" s="72">
        <f t="shared" si="19"/>
        <v>150.309</v>
      </c>
      <c r="L18" s="73">
        <f t="shared" si="19"/>
        <v>150.07</v>
      </c>
      <c r="M18" s="72">
        <f t="shared" si="19"/>
        <v>151.65299999999999</v>
      </c>
      <c r="N18" s="73">
        <f t="shared" si="19"/>
        <v>150.495</v>
      </c>
      <c r="O18" s="72">
        <f t="shared" si="19"/>
        <v>150.947</v>
      </c>
      <c r="P18" s="73">
        <f t="shared" si="19"/>
        <v>151.38</v>
      </c>
      <c r="Q18" s="72">
        <f>+Q12+Q8+Q3</f>
        <v>153.43299999999999</v>
      </c>
      <c r="R18" s="73">
        <f t="shared" ref="R18:AV18" si="20">+R12+R8+R3</f>
        <v>153.99755900000002</v>
      </c>
      <c r="S18" s="74">
        <f t="shared" si="20"/>
        <v>156.44234009500002</v>
      </c>
      <c r="T18" s="73">
        <f t="shared" si="20"/>
        <v>154.56999275499999</v>
      </c>
      <c r="U18" s="72">
        <f t="shared" si="20"/>
        <v>154.59385293399998</v>
      </c>
      <c r="V18" s="73">
        <f t="shared" si="20"/>
        <v>155.48111962000002</v>
      </c>
      <c r="W18" s="72">
        <f t="shared" si="20"/>
        <v>156.49659681000003</v>
      </c>
      <c r="X18" s="73">
        <f t="shared" si="20"/>
        <v>159.5124107096</v>
      </c>
      <c r="Y18" s="72">
        <f t="shared" si="20"/>
        <v>161.28088933100003</v>
      </c>
      <c r="Z18" s="73">
        <f t="shared" si="20"/>
        <v>159.697292105</v>
      </c>
      <c r="AA18" s="72">
        <f t="shared" si="20"/>
        <v>160.52336370099999</v>
      </c>
      <c r="AB18" s="73">
        <f t="shared" si="20"/>
        <v>160.97476860699999</v>
      </c>
      <c r="AC18" s="74">
        <f>+AC12+AC8+AC3</f>
        <v>161.57276097100001</v>
      </c>
      <c r="AD18" s="73">
        <f t="shared" si="20"/>
        <v>163.13930377674302</v>
      </c>
      <c r="AE18" s="74">
        <f t="shared" si="20"/>
        <v>164.96657159699998</v>
      </c>
      <c r="AF18" s="109">
        <f t="shared" si="20"/>
        <v>162.202381339</v>
      </c>
      <c r="AG18" s="74">
        <f t="shared" si="20"/>
        <v>165.69892958999998</v>
      </c>
      <c r="AH18" s="109">
        <f t="shared" si="20"/>
        <v>166.76709386200002</v>
      </c>
      <c r="AI18" s="74">
        <f t="shared" si="20"/>
        <v>168.34123562100001</v>
      </c>
      <c r="AJ18" s="109">
        <f t="shared" si="20"/>
        <v>170.98380549300003</v>
      </c>
      <c r="AK18" s="74">
        <f t="shared" si="20"/>
        <v>172.17603939899999</v>
      </c>
      <c r="AL18" s="109">
        <f t="shared" si="20"/>
        <v>173.19878034229998</v>
      </c>
      <c r="AM18" s="74">
        <f t="shared" si="20"/>
        <v>171.88067906700002</v>
      </c>
      <c r="AN18" s="109">
        <f t="shared" si="20"/>
        <v>171.37324371099999</v>
      </c>
      <c r="AO18" s="74">
        <f t="shared" si="20"/>
        <v>172.65109028199998</v>
      </c>
      <c r="AP18" s="109">
        <f t="shared" si="20"/>
        <v>172.88125316100002</v>
      </c>
      <c r="AQ18" s="74">
        <f t="shared" si="20"/>
        <v>174.21549390899997</v>
      </c>
      <c r="AR18" s="109">
        <f t="shared" si="20"/>
        <v>171.99311537299999</v>
      </c>
      <c r="AS18" s="74">
        <f t="shared" si="20"/>
        <v>173.96563394999998</v>
      </c>
      <c r="AT18" s="109">
        <f t="shared" si="20"/>
        <v>173.21500141500002</v>
      </c>
      <c r="AU18" s="74">
        <f t="shared" si="20"/>
        <v>175.466955273</v>
      </c>
      <c r="AV18" s="109">
        <f t="shared" si="20"/>
        <v>175.66474764899999</v>
      </c>
      <c r="AW18" s="74">
        <f>+AW12+AW8+AW3</f>
        <v>176.21690440499998</v>
      </c>
      <c r="AX18" s="109">
        <f>+AX12+AX8+AX3</f>
        <v>177.306202482</v>
      </c>
      <c r="AY18" s="75">
        <f>AX18-AW18</f>
        <v>1.0892980770000236</v>
      </c>
      <c r="AZ18" s="76">
        <f>+AY18/AW18</f>
        <v>6.1815753754048798E-3</v>
      </c>
      <c r="BA18" s="75">
        <f>AX18-AL18</f>
        <v>4.1074221397000201</v>
      </c>
      <c r="BB18" s="76">
        <f>(AX18-AL18)/AL18</f>
        <v>2.3715075427103761E-2</v>
      </c>
    </row>
    <row r="19" spans="2:54" ht="13.5" thickTop="1" x14ac:dyDescent="0.3">
      <c r="C19" s="68"/>
      <c r="D19" s="118"/>
      <c r="F19" s="69"/>
      <c r="H19" s="69"/>
      <c r="J19" s="69"/>
      <c r="L19" s="69"/>
      <c r="N19" s="69"/>
      <c r="P19" s="69"/>
      <c r="R19" s="69"/>
      <c r="T19" s="69"/>
      <c r="V19" s="69"/>
      <c r="X19" s="69"/>
      <c r="Z19" s="69"/>
      <c r="AB19" s="69"/>
      <c r="AC19" s="99"/>
      <c r="AD19" s="69"/>
      <c r="AE19" s="99"/>
      <c r="AF19" s="108"/>
      <c r="AG19" s="99"/>
      <c r="AH19" s="108"/>
      <c r="AI19" s="99"/>
      <c r="AJ19" s="108"/>
      <c r="AK19" s="99"/>
      <c r="AL19" s="108"/>
      <c r="AM19" s="99"/>
      <c r="AN19" s="108"/>
      <c r="AO19" s="99"/>
      <c r="AP19" s="108"/>
      <c r="AQ19" s="99"/>
      <c r="AR19" s="108"/>
      <c r="AS19" s="99"/>
      <c r="AT19" s="108"/>
      <c r="AU19" s="99"/>
      <c r="AV19" s="108"/>
      <c r="AW19" s="99"/>
      <c r="AX19" s="108"/>
      <c r="AY19" s="66"/>
      <c r="AZ19" s="83"/>
      <c r="BA19" s="66"/>
      <c r="BB19" s="67"/>
    </row>
    <row r="20" spans="2:54" x14ac:dyDescent="0.3">
      <c r="D20" s="69"/>
      <c r="F20" s="69"/>
      <c r="H20" s="69"/>
      <c r="J20" s="69"/>
      <c r="L20" s="69"/>
      <c r="N20" s="69"/>
      <c r="P20" s="69"/>
      <c r="R20" s="69"/>
      <c r="T20" s="69"/>
      <c r="V20" s="69"/>
      <c r="X20" s="69"/>
      <c r="Z20" s="69"/>
      <c r="AB20" s="69"/>
      <c r="AC20" s="99"/>
      <c r="AD20" s="69"/>
      <c r="AE20" s="99"/>
      <c r="AF20" s="108"/>
      <c r="AG20" s="99"/>
      <c r="AH20" s="108"/>
      <c r="AI20" s="99"/>
      <c r="AJ20" s="108"/>
      <c r="AK20" s="99"/>
      <c r="AL20" s="108"/>
      <c r="AM20" s="99"/>
      <c r="AN20" s="108"/>
      <c r="AO20" s="99"/>
      <c r="AP20" s="108"/>
      <c r="AQ20" s="99"/>
      <c r="AR20" s="108"/>
      <c r="AS20" s="99"/>
      <c r="AT20" s="108"/>
      <c r="AU20" s="99"/>
      <c r="AV20" s="108"/>
      <c r="AW20" s="99"/>
      <c r="AX20" s="108"/>
      <c r="AY20" s="66"/>
      <c r="AZ20" s="83"/>
      <c r="BA20" s="66"/>
      <c r="BB20" s="67"/>
    </row>
    <row r="21" spans="2:54" x14ac:dyDescent="0.3">
      <c r="B21" s="57" t="s">
        <v>38</v>
      </c>
      <c r="C21" s="77">
        <v>3186262</v>
      </c>
      <c r="D21" s="78">
        <v>3190239</v>
      </c>
      <c r="E21" s="77">
        <v>3191451</v>
      </c>
      <c r="F21" s="78">
        <v>3191094</v>
      </c>
      <c r="G21" s="77">
        <v>3197925</v>
      </c>
      <c r="H21" s="78">
        <v>3198767</v>
      </c>
      <c r="I21" s="77">
        <v>3200005</v>
      </c>
      <c r="J21" s="78">
        <v>3196790</v>
      </c>
      <c r="K21" s="77">
        <v>3205687</v>
      </c>
      <c r="L21" s="78">
        <v>3199868</v>
      </c>
      <c r="M21" s="77">
        <v>3150879</v>
      </c>
      <c r="N21" s="78">
        <v>3181395</v>
      </c>
      <c r="O21" s="77">
        <v>3188163</v>
      </c>
      <c r="P21" s="78">
        <v>3173193</v>
      </c>
      <c r="Q21" s="77">
        <v>3171587</v>
      </c>
      <c r="R21" s="78">
        <v>3178186</v>
      </c>
      <c r="S21" s="77">
        <v>3176784</v>
      </c>
      <c r="T21" s="78">
        <v>3169131</v>
      </c>
      <c r="U21" s="77">
        <v>3173672</v>
      </c>
      <c r="V21" s="78">
        <v>3176923</v>
      </c>
      <c r="W21" s="77">
        <v>3181894</v>
      </c>
      <c r="X21" s="78">
        <v>3185209</v>
      </c>
      <c r="Y21" s="77">
        <v>3183964</v>
      </c>
      <c r="Z21" s="78">
        <v>3183700</v>
      </c>
      <c r="AA21" s="77">
        <v>3187389</v>
      </c>
      <c r="AB21" s="78">
        <v>3183150</v>
      </c>
      <c r="AC21" s="77">
        <v>3182458</v>
      </c>
      <c r="AD21" s="78">
        <v>3181681</v>
      </c>
      <c r="AE21" s="77">
        <v>3182024</v>
      </c>
      <c r="AF21" s="78">
        <v>3174396</v>
      </c>
      <c r="AG21" s="77">
        <v>3181550</v>
      </c>
      <c r="AH21" s="78">
        <v>3186948</v>
      </c>
      <c r="AI21" s="77">
        <v>3202092</v>
      </c>
      <c r="AJ21" s="78">
        <v>3306388</v>
      </c>
      <c r="AK21" s="77">
        <v>3344897</v>
      </c>
      <c r="AL21" s="78">
        <v>3370699</v>
      </c>
      <c r="AM21" s="77">
        <v>3385234</v>
      </c>
      <c r="AN21" s="78">
        <v>3397351</v>
      </c>
      <c r="AO21" s="77">
        <v>3411377</v>
      </c>
      <c r="AP21" s="78">
        <v>3420995</v>
      </c>
      <c r="AQ21" s="77">
        <v>3433442</v>
      </c>
      <c r="AR21" s="78">
        <v>3444775</v>
      </c>
      <c r="AS21" s="77">
        <v>3455186</v>
      </c>
      <c r="AT21" s="78">
        <v>3463236</v>
      </c>
      <c r="AU21" s="77">
        <v>3473170</v>
      </c>
      <c r="AV21" s="78">
        <v>3480734</v>
      </c>
      <c r="AW21" s="77">
        <v>3491687</v>
      </c>
      <c r="AX21" s="78">
        <v>3497736</v>
      </c>
      <c r="AY21" s="114">
        <f>AX21-AW21</f>
        <v>6049</v>
      </c>
      <c r="AZ21" s="61">
        <f>+AY21/AW21</f>
        <v>1.7324004127517729E-3</v>
      </c>
      <c r="BA21" s="114">
        <f>AX21-AL21</f>
        <v>127037</v>
      </c>
      <c r="BB21" s="61">
        <f>(AX21-AL21)/AL21</f>
        <v>3.7688621855585441E-2</v>
      </c>
    </row>
    <row r="22" spans="2:54" x14ac:dyDescent="0.3">
      <c r="B22" s="51" t="s">
        <v>82</v>
      </c>
      <c r="C22" s="79"/>
      <c r="D22" s="80"/>
      <c r="E22" s="79"/>
      <c r="F22" s="80"/>
      <c r="G22" s="79"/>
      <c r="H22" s="80"/>
      <c r="I22" s="79"/>
      <c r="J22" s="80"/>
      <c r="K22" s="79"/>
      <c r="L22" s="80"/>
      <c r="M22" s="79"/>
      <c r="N22" s="80"/>
      <c r="O22" s="81">
        <v>1092943</v>
      </c>
      <c r="P22" s="82">
        <v>1100010</v>
      </c>
      <c r="Q22" s="81">
        <v>1096955</v>
      </c>
      <c r="R22" s="82">
        <v>1095638</v>
      </c>
      <c r="S22" s="81">
        <v>1101699</v>
      </c>
      <c r="T22" s="82">
        <v>1057928</v>
      </c>
      <c r="U22" s="81">
        <v>1053931</v>
      </c>
      <c r="V22" s="82">
        <v>1065941</v>
      </c>
      <c r="W22" s="81">
        <v>1078218</v>
      </c>
      <c r="X22" s="82">
        <v>1086673</v>
      </c>
      <c r="Y22" s="81">
        <v>1097961</v>
      </c>
      <c r="Z22" s="82">
        <v>1088422</v>
      </c>
      <c r="AA22" s="81">
        <v>1095923</v>
      </c>
      <c r="AB22" s="82">
        <v>1098151</v>
      </c>
      <c r="AC22" s="81">
        <v>1093072</v>
      </c>
      <c r="AD22" s="82">
        <v>1089698</v>
      </c>
      <c r="AE22" s="81">
        <v>1091134</v>
      </c>
      <c r="AF22" s="82">
        <v>1051504</v>
      </c>
      <c r="AG22" s="81">
        <v>1058817</v>
      </c>
      <c r="AH22" s="82">
        <v>1081290</v>
      </c>
      <c r="AI22" s="81">
        <v>1131148</v>
      </c>
      <c r="AJ22" s="82">
        <v>1112380</v>
      </c>
      <c r="AK22" s="81">
        <v>1136675</v>
      </c>
      <c r="AL22" s="82">
        <v>1162025</v>
      </c>
      <c r="AM22" s="81">
        <v>1127865</v>
      </c>
      <c r="AN22" s="82">
        <v>1145510</v>
      </c>
      <c r="AO22" s="81">
        <v>1161583</v>
      </c>
      <c r="AP22" s="82">
        <v>1138312</v>
      </c>
      <c r="AQ22" s="81">
        <v>1131926</v>
      </c>
      <c r="AR22" s="82">
        <v>1115340</v>
      </c>
      <c r="AS22" s="81">
        <v>1086787</v>
      </c>
      <c r="AT22" s="82">
        <v>1106679</v>
      </c>
      <c r="AU22" s="81">
        <v>1135287</v>
      </c>
      <c r="AV22" s="82">
        <v>1139335</v>
      </c>
      <c r="AW22" s="81">
        <v>1162175</v>
      </c>
      <c r="AX22" s="82">
        <v>1155309</v>
      </c>
      <c r="AY22" s="84">
        <f>AX22-AW22</f>
        <v>-6866</v>
      </c>
      <c r="AZ22" s="85">
        <f>+AY22/AW22</f>
        <v>-5.9078882268160989E-3</v>
      </c>
      <c r="BA22" s="84">
        <f>AX22-AL22</f>
        <v>-6716</v>
      </c>
      <c r="BB22" s="101">
        <f>(AX22-AL22)/AL22</f>
        <v>-5.7795658441083453E-3</v>
      </c>
    </row>
    <row r="23" spans="2:54" x14ac:dyDescent="0.3">
      <c r="B23" s="51" t="s">
        <v>39</v>
      </c>
      <c r="C23" s="81">
        <v>6837393</v>
      </c>
      <c r="D23" s="82">
        <v>6827294</v>
      </c>
      <c r="E23" s="81">
        <v>6781670</v>
      </c>
      <c r="F23" s="82">
        <v>6745142</v>
      </c>
      <c r="G23" s="81">
        <v>6801156</v>
      </c>
      <c r="H23" s="82">
        <v>6785390</v>
      </c>
      <c r="I23" s="81">
        <v>6791423</v>
      </c>
      <c r="J23" s="82">
        <v>6704537</v>
      </c>
      <c r="K23" s="81">
        <v>6776887</v>
      </c>
      <c r="L23" s="82">
        <v>6691673</v>
      </c>
      <c r="M23" s="81">
        <v>6541202</v>
      </c>
      <c r="N23" s="82">
        <v>6458633</v>
      </c>
      <c r="O23" s="81">
        <v>6466121</v>
      </c>
      <c r="P23" s="82">
        <v>6365751</v>
      </c>
      <c r="Q23" s="81">
        <v>6274405</v>
      </c>
      <c r="R23" s="82">
        <v>6277088</v>
      </c>
      <c r="S23" s="81">
        <v>6232490</v>
      </c>
      <c r="T23" s="82">
        <v>6134624</v>
      </c>
      <c r="U23" s="81">
        <v>6134204</v>
      </c>
      <c r="V23" s="82">
        <v>6134019</v>
      </c>
      <c r="W23" s="81">
        <v>6136276</v>
      </c>
      <c r="X23" s="82">
        <v>6165161</v>
      </c>
      <c r="Y23" s="81">
        <v>6109355</v>
      </c>
      <c r="Z23" s="82">
        <v>6109953</v>
      </c>
      <c r="AA23" s="81">
        <v>6208042</v>
      </c>
      <c r="AB23" s="82">
        <v>6129046</v>
      </c>
      <c r="AC23" s="81">
        <v>6029765</v>
      </c>
      <c r="AD23" s="82">
        <v>5998837</v>
      </c>
      <c r="AE23" s="81">
        <v>5961248</v>
      </c>
      <c r="AF23" s="82">
        <v>5862228</v>
      </c>
      <c r="AG23" s="81">
        <v>5880071</v>
      </c>
      <c r="AH23" s="82">
        <v>5891409</v>
      </c>
      <c r="AI23" s="81">
        <v>5982593</v>
      </c>
      <c r="AJ23" s="82">
        <v>6583768</v>
      </c>
      <c r="AK23" s="81">
        <v>6774629</v>
      </c>
      <c r="AL23" s="82">
        <v>6846501</v>
      </c>
      <c r="AM23" s="81">
        <v>6906132</v>
      </c>
      <c r="AN23" s="82">
        <v>6941199</v>
      </c>
      <c r="AO23" s="81">
        <v>6976063</v>
      </c>
      <c r="AP23" s="82">
        <v>6995405</v>
      </c>
      <c r="AQ23" s="81">
        <v>7028309</v>
      </c>
      <c r="AR23" s="82">
        <v>7071618</v>
      </c>
      <c r="AS23" s="81">
        <v>7108981</v>
      </c>
      <c r="AT23" s="82">
        <v>7124715</v>
      </c>
      <c r="AU23" s="81">
        <v>7149542</v>
      </c>
      <c r="AV23" s="82">
        <v>7171521</v>
      </c>
      <c r="AW23" s="81">
        <v>7236234</v>
      </c>
      <c r="AX23" s="82">
        <v>7268259</v>
      </c>
      <c r="AY23" s="84">
        <f>AX23-AW23</f>
        <v>32025</v>
      </c>
      <c r="AZ23" s="85">
        <f>+AY23/AW23</f>
        <v>4.4256446101660065E-3</v>
      </c>
      <c r="BA23" s="84">
        <f>AX23-AL23</f>
        <v>421758</v>
      </c>
      <c r="BB23" s="101">
        <f>(AX23-AL23)/AL23</f>
        <v>6.1601977418830438E-2</v>
      </c>
    </row>
    <row r="24" spans="2:54" x14ac:dyDescent="0.3">
      <c r="B24" s="51" t="s">
        <v>40</v>
      </c>
      <c r="C24" s="81">
        <v>140299</v>
      </c>
      <c r="D24" s="82">
        <v>142204</v>
      </c>
      <c r="E24" s="81">
        <v>155707</v>
      </c>
      <c r="F24" s="82">
        <v>156987</v>
      </c>
      <c r="G24" s="81">
        <v>154844</v>
      </c>
      <c r="H24" s="82">
        <v>110734</v>
      </c>
      <c r="I24" s="81">
        <v>107686</v>
      </c>
      <c r="J24" s="82">
        <v>104992</v>
      </c>
      <c r="K24" s="81">
        <v>107804</v>
      </c>
      <c r="L24" s="82">
        <v>107546</v>
      </c>
      <c r="M24" s="81">
        <v>107979</v>
      </c>
      <c r="N24" s="82">
        <v>103720</v>
      </c>
      <c r="O24" s="81">
        <v>103490</v>
      </c>
      <c r="P24" s="82">
        <v>101920</v>
      </c>
      <c r="Q24" s="81">
        <v>102770</v>
      </c>
      <c r="R24" s="82">
        <v>102274</v>
      </c>
      <c r="S24" s="81">
        <v>104073</v>
      </c>
      <c r="T24" s="82">
        <v>101378</v>
      </c>
      <c r="U24" s="81">
        <v>98056</v>
      </c>
      <c r="V24" s="82">
        <v>96271</v>
      </c>
      <c r="W24" s="81">
        <v>97101</v>
      </c>
      <c r="X24" s="82">
        <v>96574</v>
      </c>
      <c r="Y24" s="81">
        <v>95815</v>
      </c>
      <c r="Z24" s="82">
        <v>90459</v>
      </c>
      <c r="AA24" s="81">
        <v>88514</v>
      </c>
      <c r="AB24" s="82">
        <v>88524</v>
      </c>
      <c r="AC24" s="81">
        <v>91596</v>
      </c>
      <c r="AD24" s="82">
        <v>90227</v>
      </c>
      <c r="AE24" s="81">
        <v>90045</v>
      </c>
      <c r="AF24" s="82">
        <v>88815</v>
      </c>
      <c r="AG24" s="81">
        <v>84727</v>
      </c>
      <c r="AH24" s="82">
        <v>86007</v>
      </c>
      <c r="AI24" s="81">
        <v>87121</v>
      </c>
      <c r="AJ24" s="82">
        <v>85174</v>
      </c>
      <c r="AK24" s="81">
        <v>84915</v>
      </c>
      <c r="AL24" s="82">
        <v>81831</v>
      </c>
      <c r="AM24" s="81">
        <v>78798</v>
      </c>
      <c r="AN24" s="82">
        <v>79161</v>
      </c>
      <c r="AO24" s="81">
        <v>80386</v>
      </c>
      <c r="AP24" s="82">
        <v>78451</v>
      </c>
      <c r="AQ24" s="81">
        <v>78332</v>
      </c>
      <c r="AR24" s="82">
        <v>75661</v>
      </c>
      <c r="AS24" s="81">
        <v>71245</v>
      </c>
      <c r="AT24" s="82">
        <v>71543</v>
      </c>
      <c r="AU24" s="81">
        <v>72112</v>
      </c>
      <c r="AV24" s="82">
        <v>69873</v>
      </c>
      <c r="AW24" s="81">
        <v>68649</v>
      </c>
      <c r="AX24" s="82">
        <v>65075</v>
      </c>
      <c r="AY24" s="84">
        <f t="shared" ref="AY21:AY26" si="21">AX24-AW24</f>
        <v>-3574</v>
      </c>
      <c r="AZ24" s="85">
        <f>+AY24/AW24</f>
        <v>-5.2061938265670293E-2</v>
      </c>
      <c r="BA24" s="84">
        <f>AX24-AL24</f>
        <v>-16756</v>
      </c>
      <c r="BB24" s="101">
        <f>(AX24-AL24)/AL24</f>
        <v>-0.20476347594432429</v>
      </c>
    </row>
    <row r="25" spans="2:54" x14ac:dyDescent="0.3">
      <c r="B25" s="51" t="s">
        <v>41</v>
      </c>
      <c r="C25" s="81">
        <v>635649</v>
      </c>
      <c r="D25" s="82">
        <v>638540</v>
      </c>
      <c r="E25" s="81">
        <v>638901</v>
      </c>
      <c r="F25" s="82">
        <v>635348</v>
      </c>
      <c r="G25" s="81">
        <v>625984</v>
      </c>
      <c r="H25" s="82">
        <v>626456</v>
      </c>
      <c r="I25" s="81">
        <v>631977</v>
      </c>
      <c r="J25" s="82">
        <v>639997</v>
      </c>
      <c r="K25" s="81">
        <v>642377</v>
      </c>
      <c r="L25" s="82">
        <v>645818</v>
      </c>
      <c r="M25" s="81">
        <v>655602</v>
      </c>
      <c r="N25" s="82">
        <v>659854</v>
      </c>
      <c r="O25" s="81">
        <v>663500</v>
      </c>
      <c r="P25" s="82">
        <v>666697</v>
      </c>
      <c r="Q25" s="81">
        <v>667799</v>
      </c>
      <c r="R25" s="82">
        <v>674023</v>
      </c>
      <c r="S25" s="81">
        <v>681811</v>
      </c>
      <c r="T25" s="82">
        <v>688837</v>
      </c>
      <c r="U25" s="81">
        <v>694257</v>
      </c>
      <c r="V25" s="82">
        <v>704495</v>
      </c>
      <c r="W25" s="81">
        <v>708667</v>
      </c>
      <c r="X25" s="82">
        <v>691430</v>
      </c>
      <c r="Y25" s="81">
        <v>710257</v>
      </c>
      <c r="Z25" s="82">
        <v>712648</v>
      </c>
      <c r="AA25" s="81">
        <v>655153</v>
      </c>
      <c r="AB25" s="82">
        <v>641693</v>
      </c>
      <c r="AC25" s="81">
        <v>638170</v>
      </c>
      <c r="AD25" s="82">
        <v>638247</v>
      </c>
      <c r="AE25" s="81">
        <v>639280</v>
      </c>
      <c r="AF25" s="82">
        <v>639494</v>
      </c>
      <c r="AG25" s="81">
        <v>643321</v>
      </c>
      <c r="AH25" s="82">
        <v>651506</v>
      </c>
      <c r="AI25" s="81">
        <v>658828</v>
      </c>
      <c r="AJ25" s="82">
        <v>657953</v>
      </c>
      <c r="AK25" s="81">
        <v>674811</v>
      </c>
      <c r="AL25" s="82">
        <v>698693</v>
      </c>
      <c r="AM25" s="81">
        <v>682261</v>
      </c>
      <c r="AN25" s="82">
        <v>686653</v>
      </c>
      <c r="AO25" s="81">
        <v>687848</v>
      </c>
      <c r="AP25" s="82">
        <v>685554</v>
      </c>
      <c r="AQ25" s="81">
        <v>685067</v>
      </c>
      <c r="AR25" s="82">
        <v>673073</v>
      </c>
      <c r="AS25" s="81">
        <v>668892</v>
      </c>
      <c r="AT25" s="82">
        <v>668319</v>
      </c>
      <c r="AU25" s="81">
        <v>712745</v>
      </c>
      <c r="AV25" s="82">
        <v>713566</v>
      </c>
      <c r="AW25" s="81">
        <v>729660</v>
      </c>
      <c r="AX25" s="82">
        <v>727270</v>
      </c>
      <c r="AY25" s="84">
        <f>AX25-AW25</f>
        <v>-2390</v>
      </c>
      <c r="AZ25" s="85">
        <f>+AY25/AW25</f>
        <v>-3.2754981772332319E-3</v>
      </c>
      <c r="BA25" s="84">
        <f>AX25-AL25</f>
        <v>28577</v>
      </c>
      <c r="BB25" s="101">
        <f>(AX25-AL25)/AL25</f>
        <v>4.0900653076530034E-2</v>
      </c>
    </row>
    <row r="26" spans="2:54" x14ac:dyDescent="0.3">
      <c r="B26" s="51" t="s">
        <v>42</v>
      </c>
      <c r="C26" s="81">
        <v>39721</v>
      </c>
      <c r="D26" s="82">
        <v>50931</v>
      </c>
      <c r="E26" s="81">
        <v>51190</v>
      </c>
      <c r="F26" s="82">
        <v>52209</v>
      </c>
      <c r="G26" s="81">
        <v>52482</v>
      </c>
      <c r="H26" s="82">
        <v>53269</v>
      </c>
      <c r="I26" s="81">
        <v>51859</v>
      </c>
      <c r="J26" s="82">
        <v>48670</v>
      </c>
      <c r="K26" s="81">
        <v>48553</v>
      </c>
      <c r="L26" s="82">
        <v>46569</v>
      </c>
      <c r="M26" s="81">
        <v>46994</v>
      </c>
      <c r="N26" s="82">
        <v>48421</v>
      </c>
      <c r="O26" s="81">
        <v>49155</v>
      </c>
      <c r="P26" s="82">
        <v>49403</v>
      </c>
      <c r="Q26" s="81">
        <v>47083</v>
      </c>
      <c r="R26" s="82">
        <v>73685</v>
      </c>
      <c r="S26" s="81">
        <v>70228</v>
      </c>
      <c r="T26" s="82">
        <v>73036</v>
      </c>
      <c r="U26" s="81">
        <v>72327</v>
      </c>
      <c r="V26" s="82">
        <v>70457</v>
      </c>
      <c r="W26" s="81">
        <v>72632</v>
      </c>
      <c r="X26" s="82">
        <v>71118</v>
      </c>
      <c r="Y26" s="81">
        <v>78342</v>
      </c>
      <c r="Z26" s="82">
        <v>78159</v>
      </c>
      <c r="AA26" s="81">
        <v>142241</v>
      </c>
      <c r="AB26" s="82">
        <v>142208</v>
      </c>
      <c r="AC26" s="81">
        <v>141608</v>
      </c>
      <c r="AD26" s="82">
        <v>138516</v>
      </c>
      <c r="AE26" s="81">
        <v>141759</v>
      </c>
      <c r="AF26" s="82">
        <v>139212</v>
      </c>
      <c r="AG26" s="81">
        <v>141057</v>
      </c>
      <c r="AH26" s="82">
        <v>143299</v>
      </c>
      <c r="AI26" s="81">
        <v>145130</v>
      </c>
      <c r="AJ26" s="82">
        <v>146994</v>
      </c>
      <c r="AK26" s="81">
        <v>153745</v>
      </c>
      <c r="AL26" s="82">
        <v>215137</v>
      </c>
      <c r="AM26" s="81">
        <v>217126</v>
      </c>
      <c r="AN26" s="82">
        <v>223723</v>
      </c>
      <c r="AO26" s="81">
        <v>227369</v>
      </c>
      <c r="AP26" s="82">
        <v>230525</v>
      </c>
      <c r="AQ26" s="81">
        <v>234861</v>
      </c>
      <c r="AR26" s="82">
        <v>234530</v>
      </c>
      <c r="AS26" s="81">
        <v>238135</v>
      </c>
      <c r="AT26" s="82">
        <v>241519</v>
      </c>
      <c r="AU26" s="81">
        <v>246787</v>
      </c>
      <c r="AV26" s="82">
        <v>248887</v>
      </c>
      <c r="AW26" s="81">
        <v>250493</v>
      </c>
      <c r="AX26" s="82">
        <v>259187</v>
      </c>
      <c r="AY26" s="84">
        <f>AX26-AW26</f>
        <v>8694</v>
      </c>
      <c r="AZ26" s="85">
        <f t="shared" ref="AZ21:AZ26" si="22">+AY26/AW26</f>
        <v>3.4707556698191165E-2</v>
      </c>
      <c r="BA26" s="84">
        <f>AX26-AL26</f>
        <v>44050</v>
      </c>
      <c r="BB26" s="101">
        <f>(AX26-AL26)/AL26</f>
        <v>0.20475325025448901</v>
      </c>
    </row>
    <row r="27" spans="2:54" x14ac:dyDescent="0.3">
      <c r="C27" s="81"/>
      <c r="D27" s="82"/>
      <c r="E27" s="81"/>
      <c r="F27" s="82"/>
      <c r="G27" s="81"/>
      <c r="H27" s="82"/>
      <c r="I27" s="81"/>
      <c r="J27" s="82"/>
      <c r="K27" s="81"/>
      <c r="L27" s="82"/>
      <c r="M27" s="81"/>
      <c r="N27" s="82"/>
      <c r="O27" s="81"/>
      <c r="P27" s="82"/>
      <c r="Q27" s="81"/>
      <c r="R27" s="82"/>
      <c r="S27" s="81"/>
      <c r="T27" s="82"/>
      <c r="U27" s="81"/>
      <c r="V27" s="82"/>
      <c r="W27" s="81"/>
      <c r="X27" s="82"/>
      <c r="Y27" s="81"/>
      <c r="Z27" s="82"/>
      <c r="AA27" s="81"/>
      <c r="AB27" s="82"/>
      <c r="AC27" s="81"/>
      <c r="AD27" s="82"/>
      <c r="AE27" s="81"/>
      <c r="AF27" s="82"/>
      <c r="AG27" s="81"/>
      <c r="AH27" s="82"/>
      <c r="AI27" s="81"/>
      <c r="AJ27" s="108"/>
      <c r="AK27" s="99"/>
      <c r="AL27" s="108"/>
      <c r="AM27" s="79"/>
      <c r="AN27" s="80"/>
      <c r="AO27" s="79"/>
      <c r="AP27" s="80"/>
      <c r="AQ27" s="79"/>
      <c r="AR27" s="80"/>
      <c r="AS27" s="79"/>
      <c r="AT27" s="80"/>
      <c r="AU27" s="79"/>
      <c r="AV27" s="80"/>
      <c r="AW27" s="79"/>
      <c r="AX27" s="80"/>
      <c r="AY27" s="84"/>
      <c r="AZ27" s="101"/>
      <c r="BA27" s="84"/>
      <c r="BB27" s="85"/>
    </row>
    <row r="28" spans="2:54" x14ac:dyDescent="0.3">
      <c r="B28" s="57" t="s">
        <v>56</v>
      </c>
      <c r="C28" s="86"/>
      <c r="D28" s="87"/>
      <c r="E28" s="86"/>
      <c r="F28" s="87"/>
      <c r="G28" s="88"/>
      <c r="H28" s="87"/>
      <c r="I28" s="88"/>
      <c r="J28" s="87"/>
      <c r="K28" s="88"/>
      <c r="L28" s="87"/>
      <c r="M28" s="88"/>
      <c r="N28" s="87"/>
      <c r="O28" s="88"/>
      <c r="P28" s="87"/>
      <c r="Q28" s="86"/>
      <c r="R28" s="87"/>
      <c r="S28" s="86"/>
      <c r="T28" s="87"/>
      <c r="U28" s="86"/>
      <c r="V28" s="87"/>
      <c r="W28" s="86"/>
      <c r="X28" s="87"/>
      <c r="Y28" s="86"/>
      <c r="Z28" s="87"/>
      <c r="AA28" s="86"/>
      <c r="AB28" s="87"/>
      <c r="AC28" s="86"/>
      <c r="AD28" s="87"/>
      <c r="AE28" s="86"/>
      <c r="AF28" s="87"/>
      <c r="AG28" s="86"/>
      <c r="AH28" s="87"/>
      <c r="AI28" s="86"/>
      <c r="AJ28" s="78"/>
      <c r="AK28" s="77"/>
      <c r="AL28" s="78"/>
      <c r="AM28" s="115"/>
      <c r="AN28" s="116"/>
      <c r="AO28" s="115"/>
      <c r="AP28" s="116"/>
      <c r="AQ28" s="115"/>
      <c r="AR28" s="116"/>
      <c r="AS28" s="115"/>
      <c r="AT28" s="116"/>
      <c r="AU28" s="115"/>
      <c r="AV28" s="116"/>
      <c r="AW28" s="115"/>
      <c r="AX28" s="116"/>
      <c r="AY28" s="89"/>
      <c r="AZ28" s="90"/>
      <c r="BA28" s="89"/>
      <c r="BB28" s="90"/>
    </row>
    <row r="29" spans="2:54" x14ac:dyDescent="0.3">
      <c r="B29" s="51" t="s">
        <v>57</v>
      </c>
      <c r="C29" s="91">
        <v>0.1419</v>
      </c>
      <c r="D29" s="92">
        <v>0.14149999999999999</v>
      </c>
      <c r="E29" s="91">
        <v>0.1411</v>
      </c>
      <c r="F29" s="92">
        <v>0.1404</v>
      </c>
      <c r="G29" s="91">
        <v>0.13850000000000001</v>
      </c>
      <c r="H29" s="92">
        <v>0.13769999999999999</v>
      </c>
      <c r="I29" s="91">
        <v>0.13789999999999999</v>
      </c>
      <c r="J29" s="92">
        <v>0.13769999999999999</v>
      </c>
      <c r="K29" s="91">
        <v>0.13789999999999999</v>
      </c>
      <c r="L29" s="92">
        <v>0.13819999999999999</v>
      </c>
      <c r="M29" s="91">
        <v>0.13930000000000001</v>
      </c>
      <c r="N29" s="92">
        <v>0.1411</v>
      </c>
      <c r="O29" s="91">
        <v>0.1419</v>
      </c>
      <c r="P29" s="92">
        <v>0.1434</v>
      </c>
      <c r="Q29" s="91">
        <v>0.14349999999999999</v>
      </c>
      <c r="R29" s="92">
        <v>0.1444</v>
      </c>
      <c r="S29" s="91">
        <v>0.1459</v>
      </c>
      <c r="T29" s="92">
        <v>0.14699999999999999</v>
      </c>
      <c r="U29" s="91">
        <v>0.1477</v>
      </c>
      <c r="V29" s="92">
        <v>0.14910000000000001</v>
      </c>
      <c r="W29" s="91">
        <v>0.14949999999999999</v>
      </c>
      <c r="X29" s="92">
        <v>0.14760000000000001</v>
      </c>
      <c r="Y29" s="91">
        <v>0.15060000000000001</v>
      </c>
      <c r="Z29" s="92">
        <v>0.15229999999999999</v>
      </c>
      <c r="AA29" s="91">
        <v>0.1603</v>
      </c>
      <c r="AB29" s="92">
        <v>0.16070000000000001</v>
      </c>
      <c r="AC29" s="91">
        <v>0.16059999999999999</v>
      </c>
      <c r="AD29" s="92">
        <v>0.16089999999999999</v>
      </c>
      <c r="AE29" s="91">
        <v>0.1605</v>
      </c>
      <c r="AF29" s="110">
        <v>0.16039999999999999</v>
      </c>
      <c r="AG29" s="111">
        <v>0.16059999999999999</v>
      </c>
      <c r="AH29" s="110">
        <v>0.161</v>
      </c>
      <c r="AI29" s="111">
        <v>0.1615</v>
      </c>
      <c r="AJ29" s="92">
        <v>0.16139999999999999</v>
      </c>
      <c r="AK29" s="91">
        <v>0.16220000000000001</v>
      </c>
      <c r="AL29" s="92">
        <v>0.16350000000000001</v>
      </c>
      <c r="AM29" s="91">
        <v>0.1628</v>
      </c>
      <c r="AN29" s="92">
        <v>0.1615</v>
      </c>
      <c r="AO29" s="91">
        <v>0.1618</v>
      </c>
      <c r="AP29" s="92">
        <v>0.1618</v>
      </c>
      <c r="AQ29" s="91">
        <v>0.1615</v>
      </c>
      <c r="AR29" s="92">
        <v>0.1608</v>
      </c>
      <c r="AS29" s="91">
        <v>0.16300000000000001</v>
      </c>
      <c r="AT29" s="92">
        <v>0.16039999999999999</v>
      </c>
      <c r="AU29" s="91">
        <v>0.1636</v>
      </c>
      <c r="AV29" s="92">
        <v>0.1636</v>
      </c>
      <c r="AW29" s="91">
        <v>0.1648</v>
      </c>
      <c r="AX29" s="92">
        <v>0.1641</v>
      </c>
      <c r="AY29" s="93">
        <f>(AX29-AW29)*100</f>
        <v>-7.0000000000000617E-2</v>
      </c>
      <c r="AZ29" s="104"/>
      <c r="BA29" s="112">
        <f>(AX29-AL29)*100</f>
        <v>5.9999999999998943E-2</v>
      </c>
      <c r="BB29" s="85"/>
    </row>
    <row r="30" spans="2:54" x14ac:dyDescent="0.3">
      <c r="B30" s="51" t="s">
        <v>58</v>
      </c>
      <c r="C30" s="91">
        <v>0.12989999999999999</v>
      </c>
      <c r="D30" s="92">
        <v>0.1295</v>
      </c>
      <c r="E30" s="91">
        <v>0.1295</v>
      </c>
      <c r="F30" s="92">
        <v>0.129</v>
      </c>
      <c r="G30" s="91">
        <v>0.129</v>
      </c>
      <c r="H30" s="92">
        <v>0.1275</v>
      </c>
      <c r="I30" s="91">
        <v>0.12740000000000001</v>
      </c>
      <c r="J30" s="92">
        <v>0.1265</v>
      </c>
      <c r="K30" s="91">
        <v>0.126</v>
      </c>
      <c r="L30" s="92">
        <v>0.126</v>
      </c>
      <c r="M30" s="91">
        <v>0.129</v>
      </c>
      <c r="N30" s="92">
        <v>0.129</v>
      </c>
      <c r="O30" s="91">
        <v>0.1295</v>
      </c>
      <c r="P30" s="92">
        <v>0.13150000000000001</v>
      </c>
      <c r="Q30" s="91">
        <v>0.13150000000000001</v>
      </c>
      <c r="R30" s="92">
        <v>0.13289999999999999</v>
      </c>
      <c r="S30" s="91">
        <v>0.13489999999999999</v>
      </c>
      <c r="T30" s="92">
        <v>0.13700000000000001</v>
      </c>
      <c r="U30" s="91">
        <v>0.13800000000000001</v>
      </c>
      <c r="V30" s="92">
        <v>0.13900000000000001</v>
      </c>
      <c r="W30" s="91">
        <v>0.1399</v>
      </c>
      <c r="X30" s="92">
        <v>0.13750000000000001</v>
      </c>
      <c r="Y30" s="91">
        <v>0.14149999999999999</v>
      </c>
      <c r="Z30" s="92">
        <v>0.14399999999999999</v>
      </c>
      <c r="AA30" s="91">
        <v>0.14990000000000001</v>
      </c>
      <c r="AB30" s="92">
        <v>0.15040000000000001</v>
      </c>
      <c r="AC30" s="91">
        <v>0.15</v>
      </c>
      <c r="AD30" s="92">
        <v>0.15090000000000001</v>
      </c>
      <c r="AE30" s="91">
        <v>0.15</v>
      </c>
      <c r="AF30" s="110">
        <v>0.15</v>
      </c>
      <c r="AG30" s="111">
        <v>0.15</v>
      </c>
      <c r="AH30" s="110">
        <v>0.151</v>
      </c>
      <c r="AI30" s="111">
        <v>0.152</v>
      </c>
      <c r="AJ30" s="92">
        <v>0.15190000000000001</v>
      </c>
      <c r="AK30" s="91">
        <v>0.1535</v>
      </c>
      <c r="AL30" s="92">
        <v>0.1555</v>
      </c>
      <c r="AM30" s="91">
        <v>0.154</v>
      </c>
      <c r="AN30" s="92">
        <v>0.152</v>
      </c>
      <c r="AO30" s="91">
        <v>0.15240000000000001</v>
      </c>
      <c r="AP30" s="92">
        <v>0.15240000000000001</v>
      </c>
      <c r="AQ30" s="91">
        <v>0.15190000000000001</v>
      </c>
      <c r="AR30" s="92">
        <v>0.15</v>
      </c>
      <c r="AS30" s="91">
        <v>0.14990000000000001</v>
      </c>
      <c r="AT30" s="92">
        <v>0.14990000000000001</v>
      </c>
      <c r="AU30" s="91">
        <v>0.15540000000000001</v>
      </c>
      <c r="AV30" s="92">
        <v>0.156</v>
      </c>
      <c r="AW30" s="91">
        <v>0.15890000000000001</v>
      </c>
      <c r="AX30" s="92">
        <v>0.1575</v>
      </c>
      <c r="AY30" s="93">
        <f>(AX30-AW30)*100</f>
        <v>-0.14000000000000123</v>
      </c>
      <c r="AZ30" s="104"/>
      <c r="BA30" s="112">
        <f>(AX30-AL30)*100</f>
        <v>0.20000000000000018</v>
      </c>
      <c r="BB30" s="85"/>
    </row>
    <row r="31" spans="2:54" x14ac:dyDescent="0.3">
      <c r="B31" s="51" t="s">
        <v>59</v>
      </c>
      <c r="C31" s="91">
        <v>0.1963</v>
      </c>
      <c r="D31" s="92">
        <v>0.19620000000000001</v>
      </c>
      <c r="E31" s="91">
        <v>0.1961</v>
      </c>
      <c r="F31" s="92">
        <v>0.19600000000000001</v>
      </c>
      <c r="G31" s="91">
        <v>0.19639999999999999</v>
      </c>
      <c r="H31" s="92">
        <v>0.1961</v>
      </c>
      <c r="I31" s="91">
        <v>0.19650000000000001</v>
      </c>
      <c r="J31" s="92">
        <v>0.19639999999999999</v>
      </c>
      <c r="K31" s="91">
        <v>0.1966</v>
      </c>
      <c r="L31" s="92">
        <v>0.1963</v>
      </c>
      <c r="M31" s="91">
        <v>0.19570000000000001</v>
      </c>
      <c r="N31" s="92">
        <v>0.19620000000000001</v>
      </c>
      <c r="O31" s="91">
        <v>0.19650000000000001</v>
      </c>
      <c r="P31" s="92">
        <v>0.1951</v>
      </c>
      <c r="Q31" s="91">
        <v>0.1956</v>
      </c>
      <c r="R31" s="92">
        <v>0.19539999999999999</v>
      </c>
      <c r="S31" s="91">
        <v>0.1953</v>
      </c>
      <c r="T31" s="92">
        <v>0.19700000000000001</v>
      </c>
      <c r="U31" s="91">
        <v>0.19700000000000001</v>
      </c>
      <c r="V31" s="92">
        <v>0.19800000000000001</v>
      </c>
      <c r="W31" s="91">
        <v>0.19800000000000001</v>
      </c>
      <c r="X31" s="92">
        <v>0.19800000000000001</v>
      </c>
      <c r="Y31" s="91">
        <v>0.19769999999999999</v>
      </c>
      <c r="Z31" s="92">
        <v>0.1976</v>
      </c>
      <c r="AA31" s="91">
        <v>0.1973</v>
      </c>
      <c r="AB31" s="92">
        <v>0.1976</v>
      </c>
      <c r="AC31" s="91">
        <v>0.1978</v>
      </c>
      <c r="AD31" s="92">
        <v>0.1978</v>
      </c>
      <c r="AE31" s="91">
        <v>0.1976</v>
      </c>
      <c r="AF31" s="110">
        <v>0.19750000000000001</v>
      </c>
      <c r="AG31" s="111">
        <v>0.19750000000000001</v>
      </c>
      <c r="AH31" s="110">
        <v>0.1988</v>
      </c>
      <c r="AI31" s="111">
        <v>0.19900000000000001</v>
      </c>
      <c r="AJ31" s="92">
        <v>0.20069999999999999</v>
      </c>
      <c r="AK31" s="91">
        <v>0.20150000000000001</v>
      </c>
      <c r="AL31" s="92">
        <v>0.20169999999999999</v>
      </c>
      <c r="AM31" s="91">
        <v>0.2016</v>
      </c>
      <c r="AN31" s="92">
        <v>0.20180000000000001</v>
      </c>
      <c r="AO31" s="91">
        <v>0.20230000000000001</v>
      </c>
      <c r="AP31" s="92">
        <v>0.20250000000000001</v>
      </c>
      <c r="AQ31" s="91">
        <v>0.20300000000000001</v>
      </c>
      <c r="AR31" s="92">
        <v>0.20330000000000001</v>
      </c>
      <c r="AS31" s="91">
        <v>0.2034</v>
      </c>
      <c r="AT31" s="92">
        <v>0.2034</v>
      </c>
      <c r="AU31" s="91">
        <v>0.20330000000000001</v>
      </c>
      <c r="AV31" s="92">
        <v>0.1973</v>
      </c>
      <c r="AW31" s="91">
        <v>0.19750000000000001</v>
      </c>
      <c r="AX31" s="92">
        <v>0.19889999999999999</v>
      </c>
      <c r="AY31" s="93">
        <f>(AX31-AW31)*100</f>
        <v>0.13999999999999846</v>
      </c>
      <c r="AZ31" s="104"/>
      <c r="BA31" s="112">
        <f>(AX31-AL31)*100</f>
        <v>-0.27999999999999969</v>
      </c>
      <c r="BB31" s="85"/>
    </row>
    <row r="32" spans="2:54" x14ac:dyDescent="0.3">
      <c r="B32" s="51" t="s">
        <v>60</v>
      </c>
      <c r="C32" s="91">
        <v>0.2049</v>
      </c>
      <c r="D32" s="92">
        <v>0.2049</v>
      </c>
      <c r="E32" s="91">
        <v>0.2049</v>
      </c>
      <c r="F32" s="92">
        <v>0.2049</v>
      </c>
      <c r="G32" s="91">
        <v>0.2049</v>
      </c>
      <c r="H32" s="92">
        <v>0.2049</v>
      </c>
      <c r="I32" s="91">
        <v>0.2049</v>
      </c>
      <c r="J32" s="92">
        <v>0.2049</v>
      </c>
      <c r="K32" s="91">
        <v>0.2049</v>
      </c>
      <c r="L32" s="92">
        <v>0.2049</v>
      </c>
      <c r="M32" s="91">
        <v>0.2049</v>
      </c>
      <c r="N32" s="92">
        <v>0.2049</v>
      </c>
      <c r="O32" s="91">
        <v>0.2049</v>
      </c>
      <c r="P32" s="92">
        <v>0.20419999999999999</v>
      </c>
      <c r="Q32" s="91">
        <v>0.2049</v>
      </c>
      <c r="R32" s="92">
        <v>0.2049</v>
      </c>
      <c r="S32" s="91">
        <v>0.20419999999999999</v>
      </c>
      <c r="T32" s="92">
        <v>0.20419999999999999</v>
      </c>
      <c r="U32" s="91">
        <v>0.20419999999999999</v>
      </c>
      <c r="V32" s="92">
        <v>0.20419999999999999</v>
      </c>
      <c r="W32" s="91">
        <v>0.20419999999999999</v>
      </c>
      <c r="X32" s="92">
        <v>0.20419999999999999</v>
      </c>
      <c r="Y32" s="91">
        <v>0.20419999999999999</v>
      </c>
      <c r="Z32" s="92">
        <v>0.20419999999999999</v>
      </c>
      <c r="AA32" s="91">
        <v>0.20319999999999999</v>
      </c>
      <c r="AB32" s="92">
        <v>0.20419999999999999</v>
      </c>
      <c r="AC32" s="91">
        <v>0.20419999999999999</v>
      </c>
      <c r="AD32" s="92">
        <v>0.20419999999999999</v>
      </c>
      <c r="AE32" s="91">
        <v>0.20419999999999999</v>
      </c>
      <c r="AF32" s="110">
        <v>0.20419999999999999</v>
      </c>
      <c r="AG32" s="111">
        <v>0.20419999999999999</v>
      </c>
      <c r="AH32" s="110">
        <v>0.20849999999999999</v>
      </c>
      <c r="AI32" s="111">
        <v>0.21</v>
      </c>
      <c r="AJ32" s="92">
        <v>0.2162</v>
      </c>
      <c r="AK32" s="91">
        <v>0.2162</v>
      </c>
      <c r="AL32" s="92">
        <v>0.2162</v>
      </c>
      <c r="AM32" s="91">
        <v>0.2162</v>
      </c>
      <c r="AN32" s="92">
        <v>0.2162</v>
      </c>
      <c r="AO32" s="91">
        <v>0.2162</v>
      </c>
      <c r="AP32" s="92">
        <v>0.2162</v>
      </c>
      <c r="AQ32" s="91">
        <v>0.2162</v>
      </c>
      <c r="AR32" s="92">
        <v>0.2162</v>
      </c>
      <c r="AS32" s="91">
        <v>0.2162</v>
      </c>
      <c r="AT32" s="92">
        <v>0.2162</v>
      </c>
      <c r="AU32" s="91">
        <v>0.2162</v>
      </c>
      <c r="AV32" s="92">
        <v>0.2162</v>
      </c>
      <c r="AW32" s="91">
        <v>0.2162</v>
      </c>
      <c r="AX32" s="92">
        <v>0.2162</v>
      </c>
      <c r="AY32" s="93">
        <f>(AX32-AW32)*100</f>
        <v>0</v>
      </c>
      <c r="AZ32" s="104"/>
      <c r="BA32" s="112">
        <f>(AX32-AL32)*100</f>
        <v>0</v>
      </c>
      <c r="BB32" s="85"/>
    </row>
    <row r="33" spans="2:54" x14ac:dyDescent="0.3">
      <c r="B33" s="51" t="s">
        <v>61</v>
      </c>
      <c r="C33" s="91">
        <v>2.01E-2</v>
      </c>
      <c r="D33" s="92">
        <v>1.6799999999999999E-2</v>
      </c>
      <c r="E33" s="91">
        <v>1.6E-2</v>
      </c>
      <c r="F33" s="92">
        <v>1.5599999999999999E-2</v>
      </c>
      <c r="G33" s="91">
        <v>1.5900000000000001E-2</v>
      </c>
      <c r="H33" s="92">
        <v>1.61E-2</v>
      </c>
      <c r="I33" s="91">
        <v>1.5900000000000001E-2</v>
      </c>
      <c r="J33" s="92">
        <v>1.49E-2</v>
      </c>
      <c r="K33" s="91">
        <v>1.44E-2</v>
      </c>
      <c r="L33" s="92">
        <v>1.46E-2</v>
      </c>
      <c r="M33" s="91">
        <v>1.3899999999999999E-2</v>
      </c>
      <c r="N33" s="92">
        <v>1.32E-2</v>
      </c>
      <c r="O33" s="91">
        <v>1.32E-2</v>
      </c>
      <c r="P33" s="92">
        <v>1.04E-2</v>
      </c>
      <c r="Q33" s="91">
        <v>1.11E-2</v>
      </c>
      <c r="R33" s="92">
        <v>7.1000000000000004E-3</v>
      </c>
      <c r="S33" s="91">
        <v>6.7999999999999996E-3</v>
      </c>
      <c r="T33" s="92">
        <v>5.8999999999999999E-3</v>
      </c>
      <c r="U33" s="91">
        <v>4.5999999999999999E-3</v>
      </c>
      <c r="V33" s="92">
        <v>3.3999999999999998E-3</v>
      </c>
      <c r="W33" s="91">
        <v>3.0999999999999999E-3</v>
      </c>
      <c r="X33" s="92">
        <v>2.7000000000000001E-3</v>
      </c>
      <c r="Y33" s="91">
        <v>2.0999999999999999E-3</v>
      </c>
      <c r="Z33" s="92">
        <v>1.9E-3</v>
      </c>
      <c r="AA33" s="91">
        <v>3.2599999999999997E-2</v>
      </c>
      <c r="AB33" s="92">
        <v>3.2399999999999998E-2</v>
      </c>
      <c r="AC33" s="91">
        <v>3.2399999999999998E-2</v>
      </c>
      <c r="AD33" s="92">
        <v>3.2800000000000003E-2</v>
      </c>
      <c r="AE33" s="91">
        <v>3.2199999999999999E-2</v>
      </c>
      <c r="AF33" s="110">
        <v>3.2500000000000001E-2</v>
      </c>
      <c r="AG33" s="111">
        <v>3.1899999999999998E-2</v>
      </c>
      <c r="AH33" s="110">
        <v>3.1300000000000001E-2</v>
      </c>
      <c r="AI33" s="111">
        <v>3.0800000000000001E-2</v>
      </c>
      <c r="AJ33" s="92">
        <v>3.0300000000000001E-2</v>
      </c>
      <c r="AK33" s="91">
        <v>2.9100000000000001E-2</v>
      </c>
      <c r="AL33" s="92">
        <v>3.8399999999999997E-2</v>
      </c>
      <c r="AM33" s="91">
        <v>3.8199999999999998E-2</v>
      </c>
      <c r="AN33" s="92">
        <v>3.8600000000000002E-2</v>
      </c>
      <c r="AO33" s="91">
        <v>3.9399999999999998E-2</v>
      </c>
      <c r="AP33" s="92">
        <v>0.04</v>
      </c>
      <c r="AQ33" s="91">
        <v>3.9699999999999999E-2</v>
      </c>
      <c r="AR33" s="92">
        <v>3.9699999999999999E-2</v>
      </c>
      <c r="AS33" s="91">
        <v>3.9600000000000003E-2</v>
      </c>
      <c r="AT33" s="92">
        <v>3.9100000000000003E-2</v>
      </c>
      <c r="AU33" s="91">
        <v>3.85E-2</v>
      </c>
      <c r="AV33" s="92">
        <v>3.8199999999999998E-2</v>
      </c>
      <c r="AW33" s="91">
        <v>3.7600000000000001E-2</v>
      </c>
      <c r="AX33" s="92">
        <v>3.6400000000000002E-2</v>
      </c>
      <c r="AY33" s="93">
        <f>(AX33-AW33)*100</f>
        <v>-0.11999999999999997</v>
      </c>
      <c r="AZ33" s="104"/>
      <c r="BA33" s="112">
        <f>(AX33-AL33)*100</f>
        <v>-0.19999999999999948</v>
      </c>
      <c r="BB33" s="85"/>
    </row>
    <row r="34" spans="2:54" x14ac:dyDescent="0.3">
      <c r="B34" s="51" t="s">
        <v>62</v>
      </c>
      <c r="C34" s="91">
        <v>2.1999999999999999E-2</v>
      </c>
      <c r="D34" s="92">
        <v>1.5900000000000001E-2</v>
      </c>
      <c r="E34" s="91">
        <v>1.14E-2</v>
      </c>
      <c r="F34" s="92">
        <v>0</v>
      </c>
      <c r="G34" s="91">
        <v>0</v>
      </c>
      <c r="H34" s="92">
        <v>0</v>
      </c>
      <c r="I34" s="91">
        <v>0</v>
      </c>
      <c r="J34" s="92">
        <v>0</v>
      </c>
      <c r="K34" s="91">
        <v>0</v>
      </c>
      <c r="L34" s="92">
        <v>0</v>
      </c>
      <c r="M34" s="91">
        <v>0</v>
      </c>
      <c r="N34" s="92">
        <v>0</v>
      </c>
      <c r="O34" s="91">
        <v>0</v>
      </c>
      <c r="P34" s="92">
        <v>0</v>
      </c>
      <c r="Q34" s="91">
        <v>0</v>
      </c>
      <c r="R34" s="92">
        <v>0</v>
      </c>
      <c r="S34" s="91">
        <v>0</v>
      </c>
      <c r="T34" s="92">
        <v>0</v>
      </c>
      <c r="U34" s="91">
        <v>0</v>
      </c>
      <c r="V34" s="92">
        <v>0</v>
      </c>
      <c r="W34" s="91">
        <v>0</v>
      </c>
      <c r="X34" s="92">
        <v>0</v>
      </c>
      <c r="Y34" s="91">
        <v>0</v>
      </c>
      <c r="Z34" s="92">
        <v>0</v>
      </c>
      <c r="AA34" s="91">
        <v>0</v>
      </c>
      <c r="AB34" s="92">
        <v>0</v>
      </c>
      <c r="AC34" s="91">
        <v>0</v>
      </c>
      <c r="AD34" s="92">
        <v>0</v>
      </c>
      <c r="AE34" s="91">
        <v>0</v>
      </c>
      <c r="AF34" s="110">
        <v>0</v>
      </c>
      <c r="AG34" s="111">
        <v>0</v>
      </c>
      <c r="AH34" s="110">
        <v>0</v>
      </c>
      <c r="AI34" s="111">
        <v>0</v>
      </c>
      <c r="AJ34" s="92">
        <v>0</v>
      </c>
      <c r="AK34" s="91">
        <v>0</v>
      </c>
      <c r="AL34" s="92">
        <v>6.4399999999999999E-2</v>
      </c>
      <c r="AM34" s="111">
        <v>6.3500000000000001E-2</v>
      </c>
      <c r="AN34" s="110">
        <v>6.25E-2</v>
      </c>
      <c r="AO34" s="111">
        <v>6.6400000000000001E-2</v>
      </c>
      <c r="AP34" s="110">
        <v>6.9900000000000004E-2</v>
      </c>
      <c r="AQ34" s="111">
        <v>6.9000000000000006E-2</v>
      </c>
      <c r="AR34" s="110">
        <v>6.9000000000000006E-2</v>
      </c>
      <c r="AS34" s="111">
        <v>6.9400000000000003E-2</v>
      </c>
      <c r="AT34" s="110">
        <v>6.6500000000000004E-2</v>
      </c>
      <c r="AU34" s="111">
        <v>6.1899999999999997E-2</v>
      </c>
      <c r="AV34" s="110">
        <v>6.0999999999999999E-2</v>
      </c>
      <c r="AW34" s="111">
        <v>5.74E-2</v>
      </c>
      <c r="AX34" s="110">
        <v>5.1999999999999998E-2</v>
      </c>
      <c r="AY34" s="93">
        <f>(AX34-AW34)*100</f>
        <v>-0.54000000000000026</v>
      </c>
      <c r="AZ34" s="104"/>
      <c r="BA34" s="112">
        <f>(AX34-AL34)*100</f>
        <v>-1.2400000000000002</v>
      </c>
      <c r="BB34" s="85"/>
    </row>
    <row r="35" spans="2:54" x14ac:dyDescent="0.3">
      <c r="B35" s="51" t="s">
        <v>63</v>
      </c>
      <c r="C35" s="81">
        <v>7653062</v>
      </c>
      <c r="D35" s="82">
        <v>7658969</v>
      </c>
      <c r="E35" s="81">
        <v>7627468</v>
      </c>
      <c r="F35" s="82">
        <v>7589686</v>
      </c>
      <c r="G35" s="81">
        <v>7634466</v>
      </c>
      <c r="H35" s="82">
        <v>7575849</v>
      </c>
      <c r="I35" s="81">
        <v>7582945</v>
      </c>
      <c r="J35" s="82">
        <v>7498196</v>
      </c>
      <c r="K35" s="81">
        <v>7575621</v>
      </c>
      <c r="L35" s="82">
        <v>7491606</v>
      </c>
      <c r="M35" s="81">
        <v>7333444</v>
      </c>
      <c r="N35" s="82">
        <v>7270628</v>
      </c>
      <c r="O35" s="81">
        <v>7282266</v>
      </c>
      <c r="P35" s="82">
        <v>7183771</v>
      </c>
      <c r="Q35" s="81">
        <v>7092057</v>
      </c>
      <c r="R35" s="82">
        <v>7127070</v>
      </c>
      <c r="S35" s="81">
        <v>7088654</v>
      </c>
      <c r="T35" s="82">
        <v>6997875</v>
      </c>
      <c r="U35" s="81">
        <v>6999114</v>
      </c>
      <c r="V35" s="82">
        <v>7005242</v>
      </c>
      <c r="W35" s="81">
        <v>7014566</v>
      </c>
      <c r="X35" s="82">
        <v>7024463</v>
      </c>
      <c r="Y35" s="81">
        <v>6993796</v>
      </c>
      <c r="Z35" s="82">
        <v>6991219</v>
      </c>
      <c r="AA35" s="81">
        <v>7093950</v>
      </c>
      <c r="AB35" s="82">
        <v>7001471</v>
      </c>
      <c r="AC35" s="81">
        <v>6901139</v>
      </c>
      <c r="AD35" s="82">
        <v>6865827</v>
      </c>
      <c r="AE35" s="81">
        <v>6832332</v>
      </c>
      <c r="AF35" s="82">
        <v>6729749</v>
      </c>
      <c r="AG35" s="81">
        <v>6749176</v>
      </c>
      <c r="AH35" s="82">
        <v>6772221</v>
      </c>
      <c r="AI35" s="81">
        <v>6873672</v>
      </c>
      <c r="AJ35" s="82">
        <v>7473889</v>
      </c>
      <c r="AK35" s="81">
        <v>7688100</v>
      </c>
      <c r="AL35" s="82">
        <v>7842162</v>
      </c>
      <c r="AM35" s="81">
        <v>7884317</v>
      </c>
      <c r="AN35" s="82">
        <f>SUM(AN23:AN26)</f>
        <v>7930736</v>
      </c>
      <c r="AO35" s="81">
        <v>7971666</v>
      </c>
      <c r="AP35" s="82">
        <v>7989935</v>
      </c>
      <c r="AQ35" s="81">
        <v>8026569</v>
      </c>
      <c r="AR35" s="82">
        <v>8054882</v>
      </c>
      <c r="AS35" s="81">
        <v>8087253</v>
      </c>
      <c r="AT35" s="82">
        <f>AT26+AT25+AT24+AT23</f>
        <v>8106096</v>
      </c>
      <c r="AU35" s="81">
        <v>8181187</v>
      </c>
      <c r="AV35" s="82">
        <v>8203847</v>
      </c>
      <c r="AW35" s="81">
        <v>8285036</v>
      </c>
      <c r="AX35" s="82">
        <v>8319791</v>
      </c>
      <c r="AY35" s="84">
        <f>AX35-AW35</f>
        <v>34755</v>
      </c>
      <c r="AZ35" s="101">
        <f>+AY35/AV35</f>
        <v>4.2364271298574929E-3</v>
      </c>
      <c r="BA35" s="84">
        <f>AX35-AL35</f>
        <v>477629</v>
      </c>
      <c r="BB35" s="101">
        <f>(AX35-AL35)/AL35</f>
        <v>6.0905270765893388E-2</v>
      </c>
    </row>
    <row r="36" spans="2:54" x14ac:dyDescent="0.3">
      <c r="B36" s="51" t="s">
        <v>64</v>
      </c>
      <c r="C36" s="81">
        <v>166</v>
      </c>
      <c r="D36" s="82">
        <v>167</v>
      </c>
      <c r="E36" s="81">
        <v>167</v>
      </c>
      <c r="F36" s="82">
        <v>168</v>
      </c>
      <c r="G36" s="51">
        <v>168</v>
      </c>
      <c r="H36" s="82">
        <v>169</v>
      </c>
      <c r="I36" s="51">
        <v>169</v>
      </c>
      <c r="J36" s="82">
        <v>169</v>
      </c>
      <c r="K36" s="51">
        <v>168</v>
      </c>
      <c r="L36" s="82">
        <v>167</v>
      </c>
      <c r="M36" s="51">
        <v>166</v>
      </c>
      <c r="N36" s="82">
        <v>166</v>
      </c>
      <c r="O36" s="51">
        <v>166</v>
      </c>
      <c r="P36" s="82">
        <v>164</v>
      </c>
      <c r="Q36" s="81">
        <v>165</v>
      </c>
      <c r="R36" s="82">
        <v>164</v>
      </c>
      <c r="S36" s="81">
        <v>161</v>
      </c>
      <c r="T36" s="82">
        <v>161</v>
      </c>
      <c r="U36" s="81">
        <v>161</v>
      </c>
      <c r="V36" s="82">
        <v>161</v>
      </c>
      <c r="W36" s="81">
        <v>161</v>
      </c>
      <c r="X36" s="82">
        <v>161</v>
      </c>
      <c r="Y36" s="81">
        <v>160</v>
      </c>
      <c r="Z36" s="82">
        <v>161</v>
      </c>
      <c r="AA36" s="81">
        <v>163</v>
      </c>
      <c r="AB36" s="82">
        <v>161</v>
      </c>
      <c r="AC36" s="100">
        <v>160</v>
      </c>
      <c r="AD36" s="82">
        <v>160</v>
      </c>
      <c r="AE36" s="100">
        <v>161</v>
      </c>
      <c r="AF36" s="82">
        <v>162</v>
      </c>
      <c r="AG36" s="81">
        <v>162</v>
      </c>
      <c r="AH36" s="82">
        <v>160</v>
      </c>
      <c r="AI36" s="113">
        <v>159</v>
      </c>
      <c r="AJ36" s="82">
        <v>158</v>
      </c>
      <c r="AK36" s="81">
        <v>157</v>
      </c>
      <c r="AL36" s="82">
        <v>157</v>
      </c>
      <c r="AM36" s="81">
        <v>158</v>
      </c>
      <c r="AN36" s="82">
        <v>157</v>
      </c>
      <c r="AO36" s="81">
        <v>156</v>
      </c>
      <c r="AP36" s="82">
        <v>156</v>
      </c>
      <c r="AQ36" s="81">
        <v>157</v>
      </c>
      <c r="AR36" s="82">
        <v>157</v>
      </c>
      <c r="AS36" s="81">
        <v>156</v>
      </c>
      <c r="AT36" s="82">
        <v>156</v>
      </c>
      <c r="AU36" s="81">
        <v>156</v>
      </c>
      <c r="AV36" s="82">
        <v>156</v>
      </c>
      <c r="AW36" s="81">
        <v>151</v>
      </c>
      <c r="AX36" s="82">
        <v>152</v>
      </c>
      <c r="AY36" s="84">
        <f>AX36-AW36</f>
        <v>1</v>
      </c>
      <c r="AZ36" s="101"/>
      <c r="BA36" s="84">
        <f>AX36-AL36</f>
        <v>-5</v>
      </c>
      <c r="BB36" s="85"/>
    </row>
    <row r="38" spans="2:54" x14ac:dyDescent="0.3">
      <c r="B38" s="51" t="s">
        <v>102</v>
      </c>
      <c r="N38" s="94"/>
      <c r="O38" s="94"/>
      <c r="P38" s="94"/>
    </row>
    <row r="39" spans="2:54" x14ac:dyDescent="0.3">
      <c r="B39" s="51" t="s">
        <v>103</v>
      </c>
      <c r="N39" s="95"/>
      <c r="O39" s="95"/>
      <c r="P39" s="95"/>
      <c r="Q39" s="96"/>
      <c r="R39" s="96"/>
      <c r="S39" s="96"/>
      <c r="T39" s="96"/>
      <c r="U39" s="96"/>
      <c r="V39" s="96"/>
      <c r="W39" s="96"/>
    </row>
    <row r="40" spans="2:54" x14ac:dyDescent="0.3">
      <c r="B40" s="51" t="s">
        <v>45</v>
      </c>
      <c r="N40" s="95"/>
      <c r="O40" s="95"/>
      <c r="P40" s="95"/>
      <c r="Q40" s="97"/>
      <c r="R40" s="97"/>
      <c r="S40" s="97"/>
      <c r="T40" s="97"/>
      <c r="U40" s="97"/>
      <c r="V40" s="97"/>
      <c r="W40" s="97"/>
    </row>
    <row r="41" spans="2:54" x14ac:dyDescent="0.3">
      <c r="B41" s="51" t="s">
        <v>46</v>
      </c>
      <c r="N41" s="95"/>
      <c r="O41" s="95"/>
      <c r="P41" s="95"/>
      <c r="Q41" s="97"/>
      <c r="R41" s="97"/>
      <c r="S41" s="97"/>
      <c r="T41" s="97"/>
      <c r="U41" s="97"/>
      <c r="V41" s="97"/>
      <c r="W41" s="97"/>
    </row>
    <row r="42" spans="2:54" x14ac:dyDescent="0.3">
      <c r="B42" s="20" t="s">
        <v>47</v>
      </c>
      <c r="N42" s="95"/>
      <c r="O42" s="95"/>
      <c r="P42" s="95"/>
      <c r="Q42" s="97"/>
      <c r="R42" s="97"/>
      <c r="S42" s="97"/>
      <c r="T42" s="97"/>
      <c r="U42" s="97"/>
      <c r="V42" s="97"/>
      <c r="W42" s="97"/>
    </row>
    <row r="43" spans="2:54" x14ac:dyDescent="0.3">
      <c r="N43" s="95"/>
      <c r="O43" s="95"/>
      <c r="P43" s="95"/>
      <c r="Q43" s="97"/>
      <c r="R43" s="97"/>
      <c r="S43" s="97"/>
      <c r="T43" s="97"/>
      <c r="U43" s="97"/>
      <c r="V43" s="97"/>
      <c r="W43" s="97"/>
    </row>
    <row r="44" spans="2:54" x14ac:dyDescent="0.3">
      <c r="N44" s="95"/>
      <c r="O44" s="95"/>
      <c r="P44" s="95"/>
      <c r="Q44" s="97"/>
      <c r="R44" s="97"/>
      <c r="S44" s="97"/>
      <c r="T44" s="97"/>
      <c r="U44" s="97"/>
      <c r="V44" s="97"/>
      <c r="W44" s="97"/>
    </row>
    <row r="45" spans="2:54" x14ac:dyDescent="0.3">
      <c r="N45" s="94"/>
      <c r="O45" s="94"/>
      <c r="P45" s="94"/>
    </row>
    <row r="46" spans="2:54" x14ac:dyDescent="0.3">
      <c r="N46" s="94"/>
      <c r="O46" s="94"/>
      <c r="P46" s="94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738E5E01DA549A24B3F636EF60F15" ma:contentTypeVersion="15" ma:contentTypeDescription="Opprett et nytt dokument." ma:contentTypeScope="" ma:versionID="214a5d9f6ba1463aae6a8eb94e0cdfeb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962ae258c7459abc1d4f55f16413ddc9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7B2F315-23E7-44B7-98DA-B4F5D6733F74}"/>
</file>

<file path=customXml/itemProps3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Erling Sylte Stavheim</cp:lastModifiedBy>
  <cp:revision/>
  <cp:lastPrinted>2024-07-01T10:58:22Z</cp:lastPrinted>
  <dcterms:created xsi:type="dcterms:W3CDTF">2020-09-24T08:06:36Z</dcterms:created>
  <dcterms:modified xsi:type="dcterms:W3CDTF">2026-01-02T12:00:11Z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